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14.xml" ContentType="application/vnd.openxmlformats-officedocument.drawing+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xml"/>
  <Override PartName="/xl/charts/chart9.xml" ContentType="application/vnd.openxmlformats-officedocument.drawingml.chart+xml"/>
  <Override PartName="/xl/drawings/drawing17.xml" ContentType="application/vnd.openxmlformats-officedocument.drawing+xml"/>
  <Override PartName="/xl/charts/chart10.xml" ContentType="application/vnd.openxmlformats-officedocument.drawingml.chart+xml"/>
  <Override PartName="/xl/drawings/drawing18.xml" ContentType="application/vnd.openxmlformats-officedocument.drawing+xml"/>
  <Override PartName="/xl/charts/chart11.xml" ContentType="application/vnd.openxmlformats-officedocument.drawingml.chart+xml"/>
  <Override PartName="/xl/drawings/drawing19.xml" ContentType="application/vnd.openxmlformats-officedocument.drawing+xml"/>
  <Override PartName="/xl/charts/chart12.xml" ContentType="application/vnd.openxmlformats-officedocument.drawingml.chart+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drawings/drawing24.xml" ContentType="application/vnd.openxmlformats-officedocument.drawing+xml"/>
  <Override PartName="/xl/drawings/drawing25.xml" ContentType="application/vnd.openxmlformats-officedocument.drawing+xml"/>
  <Override PartName="/xl/charts/chart17.xml" ContentType="application/vnd.openxmlformats-officedocument.drawingml.chart+xml"/>
  <Override PartName="/xl/drawings/drawing26.xml" ContentType="application/vnd.openxmlformats-officedocument.drawing+xml"/>
  <Override PartName="/xl/charts/chart18.xml" ContentType="application/vnd.openxmlformats-officedocument.drawingml.chart+xml"/>
  <Override PartName="/xl/drawings/drawing27.xml" ContentType="application/vnd.openxmlformats-officedocument.drawing+xml"/>
  <Override PartName="/xl/charts/chart19.xml" ContentType="application/vnd.openxmlformats-officedocument.drawingml.chart+xml"/>
  <Override PartName="/xl/drawings/drawing28.xml" ContentType="application/vnd.openxmlformats-officedocument.drawing+xml"/>
  <Override PartName="/xl/charts/chart20.xml" ContentType="application/vnd.openxmlformats-officedocument.drawingml.chart+xml"/>
  <Override PartName="/xl/drawings/drawing29.xml" ContentType="application/vnd.openxmlformats-officedocument.drawing+xml"/>
  <Override PartName="/xl/charts/chart2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9600" yWindow="-12" windowWidth="9648" windowHeight="11016" tabRatio="668"/>
  </bookViews>
  <sheets>
    <sheet name="Índice" sheetId="24" r:id="rId1"/>
    <sheet name="Introducción" sheetId="26" r:id="rId2"/>
    <sheet name="Datos de entrada Difusión" sheetId="44" r:id="rId3"/>
    <sheet name="Valores constantes Difusión" sheetId="45" r:id="rId4"/>
    <sheet name="Cálculos variables Difusión" sheetId="46" r:id="rId5"/>
    <sheet name="Resumen gráficos Difusión" sheetId="47" r:id="rId6"/>
    <sheet name="Corrida Difusión Estación A" sheetId="48" r:id="rId7"/>
    <sheet name="Corrida Difusión Estación B" sheetId="53" r:id="rId8"/>
    <sheet name="Corrida Difusión Estación C" sheetId="54" r:id="rId9"/>
    <sheet name="Datos de entrada caso A" sheetId="25" r:id="rId10"/>
    <sheet name="Valores constantes caso A" sheetId="27" r:id="rId11"/>
    <sheet name="Cálculos variables caso A" sheetId="28" r:id="rId12"/>
    <sheet name="Resumen gráficos caso A" sheetId="21" r:id="rId13"/>
    <sheet name="Corrida caso A" sheetId="1" r:id="rId14"/>
    <sheet name="Gráfico Nº 4 C=F(X) caso A" sheetId="34" r:id="rId15"/>
    <sheet name="Gráfico Nº 5 C=F(Y) caso A" sheetId="35" r:id="rId16"/>
    <sheet name="Gráfico Nº 6 C=F(Z) Caso A" sheetId="36" r:id="rId17"/>
    <sheet name="Gráfico Nº 7 C=F(t) Caso A" sheetId="37" r:id="rId18"/>
    <sheet name="Gráfico Nº 8 3D caso A" sheetId="38" r:id="rId19"/>
    <sheet name="Datos de entrada caso B" sheetId="29" r:id="rId20"/>
    <sheet name="Valores constantes caso B" sheetId="32" r:id="rId21"/>
    <sheet name="Cálculos variables caso B" sheetId="33" r:id="rId22"/>
    <sheet name="Resumen gráficos caso B" sheetId="20" r:id="rId23"/>
    <sheet name="Corrida caso B" sheetId="9" r:id="rId24"/>
    <sheet name="Gráfico Nº 9 C=F(X) caso B" sheetId="39" r:id="rId25"/>
    <sheet name="Gráfico Nº 10 C=F(Y) caso B" sheetId="40" r:id="rId26"/>
    <sheet name="Gráfico Nº 11 C=F(Z) caso B" sheetId="41" r:id="rId27"/>
    <sheet name="Gráfico Nº 12 C=F(t) caso B" sheetId="42" r:id="rId28"/>
    <sheet name="Gráfico Nº 13 3D caso B" sheetId="43" r:id="rId29"/>
  </sheets>
  <definedNames>
    <definedName name="_xlnm.Print_Area" localSheetId="11">'Cálculos variables caso A'!$B$4:$C$17</definedName>
    <definedName name="_xlnm.Print_Area" localSheetId="21">'Cálculos variables caso B'!$B$3:$C$12</definedName>
    <definedName name="_xlnm.Print_Area" localSheetId="4">'Cálculos variables Difusión'!$B$4:$C$10</definedName>
    <definedName name="_xlnm.Print_Area" localSheetId="13">'Corrida caso A'!$A$39:$Q$85</definedName>
    <definedName name="_xlnm.Print_Area" localSheetId="23">'Corrida caso B'!$A$4:$J$33</definedName>
    <definedName name="_xlnm.Print_Area" localSheetId="6">'Corrida Difusión Estación A'!#REF!</definedName>
    <definedName name="_xlnm.Print_Area" localSheetId="7">'Corrida Difusión Estación B'!#REF!</definedName>
    <definedName name="_xlnm.Print_Area" localSheetId="8">'Corrida Difusión Estación C'!#REF!</definedName>
    <definedName name="_xlnm.Print_Area" localSheetId="9">'Datos de entrada caso A'!$B$4:$C$19</definedName>
    <definedName name="_xlnm.Print_Area" localSheetId="19">'Datos de entrada caso B'!$B$4:$C$18</definedName>
    <definedName name="_xlnm.Print_Area" localSheetId="25">'Gráfico Nº 10 C=F(Y) caso B'!$B$1:$H$29</definedName>
    <definedName name="_xlnm.Print_Area" localSheetId="26">'Gráfico Nº 11 C=F(Z) caso B'!$B$1:$H$30</definedName>
    <definedName name="_xlnm.Print_Area" localSheetId="27">'Gráfico Nº 12 C=F(t) caso B'!$B$1:$G$29</definedName>
    <definedName name="_xlnm.Print_Area" localSheetId="28">'Gráfico Nº 13 3D caso B'!$A$1:$D$28</definedName>
    <definedName name="_xlnm.Print_Area" localSheetId="14">'Gráfico Nº 4 C=F(X) caso A'!$B$1:$K$37</definedName>
    <definedName name="_xlnm.Print_Area" localSheetId="15">'Gráfico Nº 5 C=F(Y) caso A'!$B$1:$J$37</definedName>
    <definedName name="_xlnm.Print_Area" localSheetId="16">'Gráfico Nº 6 C=F(Z) Caso A'!$B$1:$K$35</definedName>
    <definedName name="_xlnm.Print_Area" localSheetId="17">'Gráfico Nº 7 C=F(t) Caso A'!$B$1:$J$37</definedName>
    <definedName name="_xlnm.Print_Area" localSheetId="18">'Gráfico Nº 8 3D caso A'!$B$1:$J$31</definedName>
    <definedName name="_xlnm.Print_Area" localSheetId="24">'Gráfico Nº 9 C=F(X) caso B'!$B$1:$H$30</definedName>
    <definedName name="_xlnm.Print_Area" localSheetId="0">Índice!$B$2:$K$44</definedName>
    <definedName name="_xlnm.Print_Area" localSheetId="1">Introducción!$B$2:$I$194</definedName>
    <definedName name="_xlnm.Print_Area" localSheetId="10">'Valores constantes caso A'!$C$3:$D$16</definedName>
    <definedName name="_xlnm.Print_Area" localSheetId="20">'Valores constantes caso B'!$B$4:$C$13</definedName>
    <definedName name="_xlnm.Print_Area" localSheetId="3">'Valores constantes Difusión'!$C$3:$D$16</definedName>
    <definedName name="solver_adj" localSheetId="6" hidden="1">'Corrida Difusión Estación A'!$F$13</definedName>
    <definedName name="solver_adj" localSheetId="7" hidden="1">'Corrida Difusión Estación B'!$F$13</definedName>
    <definedName name="solver_adj" localSheetId="8" hidden="1">'Corrida Difusión Estación C'!$F$13</definedName>
    <definedName name="solver_cvg" localSheetId="6" hidden="1">0.0001</definedName>
    <definedName name="solver_cvg" localSheetId="7" hidden="1">0.0001</definedName>
    <definedName name="solver_cvg" localSheetId="8" hidden="1">0.0001</definedName>
    <definedName name="solver_drv" localSheetId="6" hidden="1">1</definedName>
    <definedName name="solver_drv" localSheetId="7" hidden="1">1</definedName>
    <definedName name="solver_drv" localSheetId="8" hidden="1">1</definedName>
    <definedName name="solver_est" localSheetId="6" hidden="1">1</definedName>
    <definedName name="solver_est" localSheetId="7" hidden="1">1</definedName>
    <definedName name="solver_est" localSheetId="8" hidden="1">1</definedName>
    <definedName name="solver_itr" localSheetId="6" hidden="1">100</definedName>
    <definedName name="solver_itr" localSheetId="7" hidden="1">100</definedName>
    <definedName name="solver_itr" localSheetId="8" hidden="1">100</definedName>
    <definedName name="solver_lhs1" localSheetId="6" hidden="1">'Corrida Difusión Estación A'!$F$13</definedName>
    <definedName name="solver_lhs1" localSheetId="7" hidden="1">'Corrida Difusión Estación B'!$F$13</definedName>
    <definedName name="solver_lhs1" localSheetId="8" hidden="1">'Corrida Difusión Estación C'!$F$13</definedName>
    <definedName name="solver_lhs2" localSheetId="6" hidden="1">'Corrida Difusión Estación A'!$F$13</definedName>
    <definedName name="solver_lhs2" localSheetId="7" hidden="1">'Corrida Difusión Estación B'!$F$13</definedName>
    <definedName name="solver_lhs2" localSheetId="8" hidden="1">'Corrida Difusión Estación C'!$F$13</definedName>
    <definedName name="solver_lin" localSheetId="6" hidden="1">2</definedName>
    <definedName name="solver_lin" localSheetId="7" hidden="1">2</definedName>
    <definedName name="solver_lin" localSheetId="8" hidden="1">2</definedName>
    <definedName name="solver_neg" localSheetId="6" hidden="1">2</definedName>
    <definedName name="solver_neg" localSheetId="7" hidden="1">2</definedName>
    <definedName name="solver_neg" localSheetId="8" hidden="1">2</definedName>
    <definedName name="solver_num" localSheetId="6" hidden="1">2</definedName>
    <definedName name="solver_num" localSheetId="7" hidden="1">2</definedName>
    <definedName name="solver_num" localSheetId="8" hidden="1">2</definedName>
    <definedName name="solver_nwt" localSheetId="6" hidden="1">1</definedName>
    <definedName name="solver_nwt" localSheetId="7" hidden="1">1</definedName>
    <definedName name="solver_nwt" localSheetId="8" hidden="1">1</definedName>
    <definedName name="solver_opt" localSheetId="6" hidden="1">'Corrida Difusión Estación A'!$K$37</definedName>
    <definedName name="solver_opt" localSheetId="7" hidden="1">'Corrida Difusión Estación B'!$K$17</definedName>
    <definedName name="solver_opt" localSheetId="8" hidden="1">'Corrida Difusión Estación C'!$K$19</definedName>
    <definedName name="solver_pre" localSheetId="6" hidden="1">0.000001</definedName>
    <definedName name="solver_pre" localSheetId="7" hidden="1">0.000001</definedName>
    <definedName name="solver_pre" localSheetId="8" hidden="1">0.000001</definedName>
    <definedName name="solver_rel1" localSheetId="6" hidden="1">3</definedName>
    <definedName name="solver_rel1" localSheetId="7" hidden="1">3</definedName>
    <definedName name="solver_rel1" localSheetId="8" hidden="1">3</definedName>
    <definedName name="solver_rel2" localSheetId="6" hidden="1">1</definedName>
    <definedName name="solver_rel2" localSheetId="7" hidden="1">1</definedName>
    <definedName name="solver_rel2" localSheetId="8" hidden="1">1</definedName>
    <definedName name="solver_rhs1" localSheetId="6" hidden="1">0.5</definedName>
    <definedName name="solver_rhs1" localSheetId="7" hidden="1">0.5</definedName>
    <definedName name="solver_rhs1" localSheetId="8" hidden="1">0.1</definedName>
    <definedName name="solver_rhs2" localSheetId="6" hidden="1">2000</definedName>
    <definedName name="solver_rhs2" localSheetId="7" hidden="1">1000</definedName>
    <definedName name="solver_rhs2" localSheetId="8" hidden="1">1000</definedName>
    <definedName name="solver_scl" localSheetId="6" hidden="1">2</definedName>
    <definedName name="solver_scl" localSheetId="7" hidden="1">2</definedName>
    <definedName name="solver_scl" localSheetId="8" hidden="1">2</definedName>
    <definedName name="solver_sho" localSheetId="6" hidden="1">2</definedName>
    <definedName name="solver_sho" localSheetId="7" hidden="1">2</definedName>
    <definedName name="solver_sho" localSheetId="8" hidden="1">2</definedName>
    <definedName name="solver_tim" localSheetId="6" hidden="1">100</definedName>
    <definedName name="solver_tim" localSheetId="7" hidden="1">100</definedName>
    <definedName name="solver_tim" localSheetId="8" hidden="1">100</definedName>
    <definedName name="solver_tol" localSheetId="6" hidden="1">0.05</definedName>
    <definedName name="solver_tol" localSheetId="7" hidden="1">0.05</definedName>
    <definedName name="solver_tol" localSheetId="8" hidden="1">0.05</definedName>
    <definedName name="solver_typ" localSheetId="6" hidden="1">2</definedName>
    <definedName name="solver_typ" localSheetId="7" hidden="1">2</definedName>
    <definedName name="solver_typ" localSheetId="8" hidden="1">2</definedName>
    <definedName name="solver_val" localSheetId="6" hidden="1">0</definedName>
    <definedName name="solver_val" localSheetId="7" hidden="1">0</definedName>
    <definedName name="solver_val" localSheetId="8" hidden="1">0</definedName>
  </definedNames>
  <calcPr calcId="144525"/>
</workbook>
</file>

<file path=xl/calcChain.xml><?xml version="1.0" encoding="utf-8"?>
<calcChain xmlns="http://schemas.openxmlformats.org/spreadsheetml/2006/main">
  <c r="H4" i="48" l="1"/>
  <c r="H5" i="48"/>
  <c r="H6" i="48"/>
  <c r="H7" i="48"/>
  <c r="H8" i="48"/>
  <c r="H9" i="48"/>
  <c r="H10" i="48"/>
  <c r="H11" i="48"/>
  <c r="H12" i="48"/>
  <c r="H13" i="48"/>
  <c r="H14" i="48"/>
  <c r="H15" i="48"/>
  <c r="H16" i="48"/>
  <c r="H17" i="48"/>
  <c r="H18" i="48"/>
  <c r="H19" i="48"/>
  <c r="H20" i="48"/>
  <c r="H21" i="48"/>
  <c r="H22" i="48"/>
  <c r="H23" i="48"/>
  <c r="H24" i="48"/>
  <c r="H25" i="48"/>
  <c r="H26" i="48"/>
  <c r="H27" i="48"/>
  <c r="H28" i="48"/>
  <c r="H29" i="48"/>
  <c r="H30" i="48"/>
  <c r="H31" i="48"/>
  <c r="H32" i="48"/>
  <c r="H33" i="48"/>
  <c r="H34" i="48"/>
  <c r="H35" i="48"/>
  <c r="H36" i="48"/>
  <c r="H3" i="48"/>
  <c r="I4" i="48"/>
  <c r="I5" i="48"/>
  <c r="I6" i="48"/>
  <c r="I7" i="48"/>
  <c r="I8" i="48"/>
  <c r="I9" i="48"/>
  <c r="I10" i="48"/>
  <c r="I11" i="48"/>
  <c r="I12" i="48"/>
  <c r="I13" i="48"/>
  <c r="I14" i="48"/>
  <c r="I15" i="48"/>
  <c r="I16" i="48"/>
  <c r="I17" i="48"/>
  <c r="I18" i="48"/>
  <c r="I19" i="48"/>
  <c r="I20" i="48"/>
  <c r="I21" i="48"/>
  <c r="I22" i="48"/>
  <c r="I23" i="48"/>
  <c r="I24" i="48"/>
  <c r="I25" i="48"/>
  <c r="I26" i="48"/>
  <c r="I27" i="48"/>
  <c r="I28" i="48"/>
  <c r="I29" i="48"/>
  <c r="I30" i="48"/>
  <c r="I31" i="48"/>
  <c r="I32" i="48"/>
  <c r="I33" i="48"/>
  <c r="I34" i="48"/>
  <c r="I35" i="48"/>
  <c r="I36" i="48"/>
  <c r="I3" i="48"/>
  <c r="C10" i="46"/>
  <c r="F21" i="54" s="1"/>
  <c r="I3" i="53"/>
  <c r="F14" i="54"/>
  <c r="F14" i="53"/>
  <c r="F14" i="48"/>
  <c r="F10" i="54"/>
  <c r="I4" i="54"/>
  <c r="I5" i="54"/>
  <c r="I6" i="54"/>
  <c r="I7" i="54"/>
  <c r="I8" i="54"/>
  <c r="I9" i="54"/>
  <c r="I10" i="54"/>
  <c r="I11" i="54"/>
  <c r="I12" i="54"/>
  <c r="I13" i="54"/>
  <c r="I14" i="54"/>
  <c r="I15" i="54"/>
  <c r="I16" i="54"/>
  <c r="I17" i="54"/>
  <c r="I18" i="54"/>
  <c r="I3" i="54"/>
  <c r="H4" i="54"/>
  <c r="H5" i="54"/>
  <c r="H6" i="54"/>
  <c r="H7" i="54"/>
  <c r="H8" i="54"/>
  <c r="H9" i="54"/>
  <c r="H10" i="54"/>
  <c r="H11" i="54"/>
  <c r="H12" i="54"/>
  <c r="H13" i="54"/>
  <c r="H14" i="54"/>
  <c r="H15" i="54"/>
  <c r="H16" i="54"/>
  <c r="H17" i="54"/>
  <c r="H18" i="54"/>
  <c r="H3" i="54"/>
  <c r="H4" i="53"/>
  <c r="H5" i="53"/>
  <c r="H6" i="53"/>
  <c r="H7" i="53"/>
  <c r="H8" i="53"/>
  <c r="H9" i="53"/>
  <c r="H10" i="53"/>
  <c r="H11" i="53"/>
  <c r="H12" i="53"/>
  <c r="H13" i="53"/>
  <c r="H14" i="53"/>
  <c r="H15" i="53"/>
  <c r="H16" i="53"/>
  <c r="H3" i="53"/>
  <c r="I4" i="53"/>
  <c r="I5" i="53"/>
  <c r="I6" i="53"/>
  <c r="I7" i="53"/>
  <c r="I8" i="53"/>
  <c r="I9" i="53"/>
  <c r="I10" i="53"/>
  <c r="I11" i="53"/>
  <c r="I12" i="53"/>
  <c r="I13" i="53"/>
  <c r="I14" i="53"/>
  <c r="I15" i="53"/>
  <c r="I16" i="53"/>
  <c r="F10" i="53"/>
  <c r="F18" i="54"/>
  <c r="F17" i="54"/>
  <c r="F12" i="54"/>
  <c r="F11" i="54"/>
  <c r="F8" i="54"/>
  <c r="F18" i="53"/>
  <c r="F17" i="53"/>
  <c r="F12" i="53"/>
  <c r="F11" i="53"/>
  <c r="F8" i="53"/>
  <c r="F18" i="48"/>
  <c r="F17" i="48"/>
  <c r="F12" i="48"/>
  <c r="F11" i="48"/>
  <c r="F10" i="48"/>
  <c r="F8" i="48"/>
  <c r="F7" i="1"/>
  <c r="F8" i="1"/>
  <c r="F9" i="1"/>
  <c r="F10" i="1"/>
  <c r="F6" i="1"/>
  <c r="F12" i="1"/>
  <c r="F13" i="1"/>
  <c r="F14" i="1"/>
  <c r="F15" i="1"/>
  <c r="H10" i="1" s="1"/>
  <c r="H9" i="1" l="1"/>
  <c r="H7" i="1"/>
  <c r="J7" i="54"/>
  <c r="K7" i="54" s="1"/>
  <c r="H8" i="1"/>
  <c r="J7" i="53"/>
  <c r="K7" i="53" s="1"/>
  <c r="J6" i="53"/>
  <c r="K6" i="53" s="1"/>
  <c r="J4" i="54"/>
  <c r="K4" i="54" s="1"/>
  <c r="J3" i="54"/>
  <c r="J4" i="48"/>
  <c r="K4" i="48" s="1"/>
  <c r="J5" i="53"/>
  <c r="K5" i="53" s="1"/>
  <c r="F21" i="53"/>
  <c r="J6" i="54"/>
  <c r="K6" i="54" s="1"/>
  <c r="F21" i="48"/>
  <c r="J3" i="53"/>
  <c r="J5" i="54"/>
  <c r="K5" i="54" s="1"/>
  <c r="J8" i="54"/>
  <c r="K8" i="54" s="1"/>
  <c r="J9" i="54"/>
  <c r="K9" i="54" s="1"/>
  <c r="J11" i="54"/>
  <c r="K11" i="54" s="1"/>
  <c r="J13" i="54"/>
  <c r="J14" i="54"/>
  <c r="J16" i="54"/>
  <c r="J17" i="54"/>
  <c r="J18" i="54"/>
  <c r="J10" i="54"/>
  <c r="K10" i="54" s="1"/>
  <c r="J12" i="54"/>
  <c r="K12" i="54" s="1"/>
  <c r="J15" i="54"/>
  <c r="K15" i="54" s="1"/>
  <c r="J4" i="53"/>
  <c r="K4" i="53" s="1"/>
  <c r="J8" i="53"/>
  <c r="K8" i="53" s="1"/>
  <c r="J9" i="53"/>
  <c r="K9" i="53" s="1"/>
  <c r="J11" i="53"/>
  <c r="J13" i="53"/>
  <c r="J14" i="53"/>
  <c r="J16" i="53"/>
  <c r="J10" i="53"/>
  <c r="K10" i="53" s="1"/>
  <c r="J12" i="53"/>
  <c r="J15" i="53"/>
  <c r="J3" i="48"/>
  <c r="J35" i="48"/>
  <c r="J33" i="48"/>
  <c r="J31" i="48"/>
  <c r="J29" i="48"/>
  <c r="J27" i="48"/>
  <c r="J25" i="48"/>
  <c r="J23" i="48"/>
  <c r="J21" i="48"/>
  <c r="J19" i="48"/>
  <c r="J17" i="48"/>
  <c r="J15" i="48"/>
  <c r="J13" i="48"/>
  <c r="J11" i="48"/>
  <c r="J9" i="48"/>
  <c r="K9" i="48" s="1"/>
  <c r="J7" i="48"/>
  <c r="K7" i="48" s="1"/>
  <c r="J5" i="48"/>
  <c r="K5" i="48" s="1"/>
  <c r="J36" i="48"/>
  <c r="J34" i="48"/>
  <c r="J32" i="48"/>
  <c r="J30" i="48"/>
  <c r="J28" i="48"/>
  <c r="J26" i="48"/>
  <c r="J24" i="48"/>
  <c r="J22" i="48"/>
  <c r="J20" i="48"/>
  <c r="J18" i="48"/>
  <c r="J16" i="48"/>
  <c r="J14" i="48"/>
  <c r="J12" i="48"/>
  <c r="J10" i="48"/>
  <c r="J8" i="48"/>
  <c r="K8" i="48" s="1"/>
  <c r="J6" i="48"/>
  <c r="K6" i="48" s="1"/>
  <c r="K17" i="53" l="1"/>
  <c r="K19" i="54"/>
  <c r="K37" i="48"/>
  <c r="F28" i="9" l="1"/>
  <c r="F24" i="9"/>
  <c r="F21" i="9"/>
  <c r="F20" i="9"/>
  <c r="F19" i="9"/>
  <c r="F18" i="9"/>
  <c r="F22" i="9"/>
  <c r="F17" i="9"/>
  <c r="F16" i="9"/>
  <c r="F15" i="9"/>
  <c r="F14" i="9"/>
  <c r="F13" i="9"/>
  <c r="F12" i="9"/>
  <c r="F11" i="9"/>
  <c r="F10" i="9"/>
  <c r="F9" i="9"/>
  <c r="F8" i="9"/>
  <c r="F7" i="9"/>
  <c r="C7" i="33"/>
  <c r="C11" i="32"/>
  <c r="F23" i="9" s="1"/>
  <c r="F36" i="1"/>
  <c r="F35" i="1"/>
  <c r="F29" i="1"/>
  <c r="F30" i="1"/>
  <c r="F28" i="1"/>
  <c r="F24" i="1"/>
  <c r="F23" i="1"/>
  <c r="F22" i="1"/>
  <c r="F21" i="1"/>
  <c r="F18" i="1"/>
  <c r="F19" i="1"/>
  <c r="F17" i="1"/>
  <c r="C11" i="28"/>
  <c r="D14" i="27"/>
  <c r="F34" i="1" s="1"/>
  <c r="C10" i="28"/>
  <c r="C14" i="28" s="1"/>
  <c r="F27" i="1" s="1"/>
  <c r="C9" i="33" l="1"/>
  <c r="C8" i="33"/>
  <c r="H7" i="9"/>
  <c r="B45" i="9" s="1"/>
  <c r="H9" i="9"/>
  <c r="H8" i="9"/>
  <c r="H10" i="9"/>
  <c r="F29" i="9"/>
  <c r="F30" i="9"/>
  <c r="F33" i="9" s="1"/>
  <c r="F25" i="1"/>
  <c r="F31" i="1"/>
  <c r="F33" i="1"/>
  <c r="F26" i="1"/>
  <c r="C12" i="33"/>
  <c r="C13" i="28"/>
  <c r="C12" i="28"/>
  <c r="C17" i="28"/>
  <c r="D77" i="1"/>
  <c r="D78" i="1"/>
  <c r="D79" i="1"/>
  <c r="D80" i="1"/>
  <c r="D81" i="1"/>
  <c r="D82" i="1"/>
  <c r="D83" i="1"/>
  <c r="D84" i="1"/>
  <c r="D85" i="1"/>
  <c r="C77" i="1"/>
  <c r="C78" i="1"/>
  <c r="K78" i="1" s="1"/>
  <c r="C79" i="1"/>
  <c r="C80" i="1"/>
  <c r="C81" i="1"/>
  <c r="C82" i="1"/>
  <c r="C83" i="1"/>
  <c r="C84" i="1"/>
  <c r="C85" i="1"/>
  <c r="B77" i="1"/>
  <c r="B78" i="1"/>
  <c r="B79" i="1"/>
  <c r="K79" i="1" s="1"/>
  <c r="B80" i="1"/>
  <c r="B81" i="1"/>
  <c r="K81" i="1" s="1"/>
  <c r="B82" i="1"/>
  <c r="B83" i="1"/>
  <c r="B84" i="1"/>
  <c r="B85" i="1"/>
  <c r="C65" i="1"/>
  <c r="C66" i="1"/>
  <c r="C67" i="1"/>
  <c r="C68" i="1"/>
  <c r="C69" i="1"/>
  <c r="C70" i="1"/>
  <c r="K70" i="1" s="1"/>
  <c r="C71" i="1"/>
  <c r="C72" i="1"/>
  <c r="K72" i="1" s="1"/>
  <c r="C73" i="1"/>
  <c r="B65" i="1"/>
  <c r="B66" i="1"/>
  <c r="B67" i="1"/>
  <c r="B68" i="1"/>
  <c r="B69" i="1"/>
  <c r="B70" i="1"/>
  <c r="B71" i="1"/>
  <c r="B72" i="1"/>
  <c r="B73" i="1"/>
  <c r="K73" i="1" s="1"/>
  <c r="D53" i="1"/>
  <c r="D54" i="1"/>
  <c r="D55" i="1"/>
  <c r="D56" i="1"/>
  <c r="D57" i="1"/>
  <c r="D58" i="1"/>
  <c r="D59" i="1"/>
  <c r="D60" i="1"/>
  <c r="D61" i="1"/>
  <c r="B53" i="1"/>
  <c r="B54" i="1"/>
  <c r="B55" i="1"/>
  <c r="B56" i="1"/>
  <c r="B57" i="1"/>
  <c r="B58" i="1"/>
  <c r="B59" i="1"/>
  <c r="B60" i="1"/>
  <c r="B61" i="1"/>
  <c r="C61" i="9"/>
  <c r="C62" i="9"/>
  <c r="C63" i="9"/>
  <c r="C64" i="9"/>
  <c r="C65" i="9"/>
  <c r="C66" i="9"/>
  <c r="C67" i="9"/>
  <c r="C68" i="9"/>
  <c r="C69" i="9"/>
  <c r="B61" i="9"/>
  <c r="F61" i="9" s="1"/>
  <c r="B62" i="9"/>
  <c r="B63" i="9"/>
  <c r="F63" i="9" s="1"/>
  <c r="B64" i="9"/>
  <c r="B65" i="9"/>
  <c r="F65" i="9" s="1"/>
  <c r="B66" i="9"/>
  <c r="B67" i="9"/>
  <c r="F67" i="9" s="1"/>
  <c r="B68" i="9"/>
  <c r="B69" i="9"/>
  <c r="F69" i="9" s="1"/>
  <c r="D49" i="9"/>
  <c r="H49" i="9" s="1"/>
  <c r="D50" i="9"/>
  <c r="H50" i="9" s="1"/>
  <c r="D51" i="9"/>
  <c r="H51" i="9" s="1"/>
  <c r="D52" i="9"/>
  <c r="H52" i="9" s="1"/>
  <c r="D53" i="9"/>
  <c r="H53" i="9" s="1"/>
  <c r="D54" i="9"/>
  <c r="H54" i="9" s="1"/>
  <c r="D55" i="9"/>
  <c r="H55" i="9" s="1"/>
  <c r="D56" i="9"/>
  <c r="H56" i="9" s="1"/>
  <c r="D57" i="9"/>
  <c r="H57" i="9" s="1"/>
  <c r="D48" i="9"/>
  <c r="H48" i="9" s="1"/>
  <c r="B49" i="9"/>
  <c r="B50" i="9"/>
  <c r="F50" i="9" s="1"/>
  <c r="B51" i="9"/>
  <c r="B52" i="9"/>
  <c r="F52" i="9" s="1"/>
  <c r="B53" i="9"/>
  <c r="B54" i="9"/>
  <c r="F54" i="9" s="1"/>
  <c r="B55" i="9"/>
  <c r="B56" i="9"/>
  <c r="F56" i="9" s="1"/>
  <c r="B57" i="9"/>
  <c r="B48" i="9"/>
  <c r="F48" i="9" s="1"/>
  <c r="D37" i="9"/>
  <c r="H37" i="9" s="1"/>
  <c r="D38" i="9"/>
  <c r="H38" i="9" s="1"/>
  <c r="D39" i="9"/>
  <c r="H39" i="9" s="1"/>
  <c r="D40" i="9"/>
  <c r="H40" i="9" s="1"/>
  <c r="D41" i="9"/>
  <c r="H41" i="9" s="1"/>
  <c r="D42" i="9"/>
  <c r="H42" i="9" s="1"/>
  <c r="D43" i="9"/>
  <c r="H43" i="9" s="1"/>
  <c r="D44" i="9"/>
  <c r="H44" i="9" s="1"/>
  <c r="D45" i="9"/>
  <c r="H45" i="9" s="1"/>
  <c r="D36" i="9"/>
  <c r="H36" i="9" s="1"/>
  <c r="C37" i="9"/>
  <c r="G37" i="9" s="1"/>
  <c r="C38" i="9"/>
  <c r="G38" i="9" s="1"/>
  <c r="C39" i="9"/>
  <c r="G39" i="9" s="1"/>
  <c r="C40" i="9"/>
  <c r="G40" i="9" s="1"/>
  <c r="C41" i="9"/>
  <c r="G41" i="9" s="1"/>
  <c r="C42" i="9"/>
  <c r="G42" i="9" s="1"/>
  <c r="C43" i="9"/>
  <c r="G43" i="9" s="1"/>
  <c r="C44" i="9"/>
  <c r="G44" i="9" s="1"/>
  <c r="C45" i="9"/>
  <c r="G45" i="9" s="1"/>
  <c r="C36" i="9"/>
  <c r="G36" i="9" s="1"/>
  <c r="L50" i="9"/>
  <c r="E74" i="9"/>
  <c r="B73" i="9"/>
  <c r="F73" i="9" s="1"/>
  <c r="C73" i="9"/>
  <c r="G73" i="9" s="1"/>
  <c r="D73" i="9"/>
  <c r="H73" i="9" s="1"/>
  <c r="B74" i="9"/>
  <c r="F74" i="9" s="1"/>
  <c r="C74" i="9"/>
  <c r="G74" i="9" s="1"/>
  <c r="D74" i="9"/>
  <c r="B75" i="9"/>
  <c r="F75" i="9" s="1"/>
  <c r="C75" i="9"/>
  <c r="G75" i="9" s="1"/>
  <c r="D75" i="9"/>
  <c r="H75" i="9" s="1"/>
  <c r="B76" i="9"/>
  <c r="F76" i="9" s="1"/>
  <c r="C76" i="9"/>
  <c r="D76" i="9"/>
  <c r="H76" i="9" s="1"/>
  <c r="B77" i="9"/>
  <c r="F77" i="9" s="1"/>
  <c r="C77" i="9"/>
  <c r="G77" i="9" s="1"/>
  <c r="D77" i="9"/>
  <c r="H77" i="9" s="1"/>
  <c r="B78" i="9"/>
  <c r="F78" i="9" s="1"/>
  <c r="C78" i="9"/>
  <c r="G78" i="9" s="1"/>
  <c r="D78" i="9"/>
  <c r="H78" i="9" s="1"/>
  <c r="B79" i="9"/>
  <c r="F79" i="9" s="1"/>
  <c r="C79" i="9"/>
  <c r="G79" i="9" s="1"/>
  <c r="D79" i="9"/>
  <c r="H79" i="9" s="1"/>
  <c r="B80" i="9"/>
  <c r="F80" i="9" s="1"/>
  <c r="C80" i="9"/>
  <c r="D80" i="9"/>
  <c r="H80" i="9" s="1"/>
  <c r="B81" i="9"/>
  <c r="F81" i="9" s="1"/>
  <c r="C81" i="9"/>
  <c r="G81" i="9" s="1"/>
  <c r="D81" i="9"/>
  <c r="H81" i="9" s="1"/>
  <c r="B72" i="9"/>
  <c r="F72" i="9" s="1"/>
  <c r="C72" i="9"/>
  <c r="G72" i="9" s="1"/>
  <c r="D72" i="9"/>
  <c r="H72" i="9" s="1"/>
  <c r="D62" i="9"/>
  <c r="B60" i="9"/>
  <c r="F60" i="9" s="1"/>
  <c r="C60" i="9"/>
  <c r="G60" i="9" s="1"/>
  <c r="C50" i="9"/>
  <c r="H74" i="9"/>
  <c r="G76" i="9"/>
  <c r="E77" i="1"/>
  <c r="D65" i="1"/>
  <c r="E65" i="1" s="1"/>
  <c r="B42" i="1"/>
  <c r="E42" i="1" s="1"/>
  <c r="G69" i="9"/>
  <c r="F68" i="9"/>
  <c r="G68" i="9"/>
  <c r="G67" i="9"/>
  <c r="F66" i="9"/>
  <c r="G66" i="9"/>
  <c r="G65" i="9"/>
  <c r="F64" i="9"/>
  <c r="G64" i="9"/>
  <c r="G63" i="9"/>
  <c r="F62" i="9"/>
  <c r="G62" i="9"/>
  <c r="G61" i="9"/>
  <c r="F57" i="9"/>
  <c r="F55" i="9"/>
  <c r="F53" i="9"/>
  <c r="F51" i="9"/>
  <c r="F49" i="9"/>
  <c r="K82" i="1"/>
  <c r="K80" i="1"/>
  <c r="B76" i="1"/>
  <c r="C76" i="1"/>
  <c r="D76" i="1"/>
  <c r="K71" i="1"/>
  <c r="B64" i="1"/>
  <c r="C64" i="1"/>
  <c r="B52" i="1"/>
  <c r="D52" i="1"/>
  <c r="D40" i="1"/>
  <c r="D41" i="1"/>
  <c r="D42" i="1"/>
  <c r="D43" i="1"/>
  <c r="D44" i="1"/>
  <c r="D45" i="1"/>
  <c r="D46" i="1"/>
  <c r="D47" i="1"/>
  <c r="D49" i="1"/>
  <c r="D48" i="1"/>
  <c r="C40" i="1"/>
  <c r="C41" i="1"/>
  <c r="C42" i="1"/>
  <c r="C43" i="1"/>
  <c r="C44" i="1"/>
  <c r="C45" i="1"/>
  <c r="C46" i="1"/>
  <c r="C47" i="1"/>
  <c r="C49" i="1"/>
  <c r="C48" i="1"/>
  <c r="K68" i="1"/>
  <c r="K67" i="1"/>
  <c r="K83" i="1"/>
  <c r="K64" i="1" l="1"/>
  <c r="B38" i="9"/>
  <c r="F38" i="9" s="1"/>
  <c r="I68" i="9"/>
  <c r="I66" i="9"/>
  <c r="I64" i="9"/>
  <c r="I62" i="9"/>
  <c r="K76" i="1"/>
  <c r="I80" i="9"/>
  <c r="F31" i="9"/>
  <c r="J50" i="9" s="1"/>
  <c r="F32" i="9"/>
  <c r="I73" i="9"/>
  <c r="C53" i="1"/>
  <c r="E53" i="1" s="1"/>
  <c r="C55" i="1"/>
  <c r="E55" i="1" s="1"/>
  <c r="C57" i="1"/>
  <c r="E57" i="1" s="1"/>
  <c r="C59" i="1"/>
  <c r="E59" i="1" s="1"/>
  <c r="C61" i="1"/>
  <c r="E61" i="1" s="1"/>
  <c r="C54" i="1"/>
  <c r="E54" i="1" s="1"/>
  <c r="C56" i="1"/>
  <c r="E56" i="1" s="1"/>
  <c r="C58" i="1"/>
  <c r="E58" i="1" s="1"/>
  <c r="C60" i="1"/>
  <c r="E60" i="1" s="1"/>
  <c r="C52" i="1"/>
  <c r="E52" i="1" s="1"/>
  <c r="F32" i="1"/>
  <c r="G80" i="9"/>
  <c r="I72" i="9"/>
  <c r="C10" i="33"/>
  <c r="C11" i="33"/>
  <c r="C15" i="28"/>
  <c r="C16" i="28"/>
  <c r="I78" i="9"/>
  <c r="I81" i="9"/>
  <c r="I77" i="9"/>
  <c r="I76" i="9"/>
  <c r="L44" i="9"/>
  <c r="L42" i="9"/>
  <c r="L40" i="9"/>
  <c r="L38" i="9"/>
  <c r="L57" i="9"/>
  <c r="L55" i="9"/>
  <c r="L53" i="9"/>
  <c r="L51" i="9"/>
  <c r="L49" i="9"/>
  <c r="L45" i="9"/>
  <c r="L43" i="9"/>
  <c r="L41" i="9"/>
  <c r="L39" i="9"/>
  <c r="L37" i="9"/>
  <c r="L56" i="9"/>
  <c r="L54" i="9"/>
  <c r="L52" i="9"/>
  <c r="I50" i="9"/>
  <c r="I69" i="9"/>
  <c r="I67" i="9"/>
  <c r="I65" i="9"/>
  <c r="I63" i="9"/>
  <c r="I61" i="9"/>
  <c r="E38" i="9"/>
  <c r="I38" i="9"/>
  <c r="L36" i="9"/>
  <c r="L61" i="9"/>
  <c r="L74" i="9"/>
  <c r="L76" i="9"/>
  <c r="L78" i="9"/>
  <c r="L80" i="9"/>
  <c r="L63" i="9"/>
  <c r="L65" i="9"/>
  <c r="L67" i="9"/>
  <c r="L69" i="9"/>
  <c r="L72" i="9"/>
  <c r="L60" i="9"/>
  <c r="L73" i="9"/>
  <c r="L75" i="9"/>
  <c r="L77" i="9"/>
  <c r="L79" i="9"/>
  <c r="L81" i="9"/>
  <c r="L64" i="9"/>
  <c r="L66" i="9"/>
  <c r="L68" i="9"/>
  <c r="L62" i="9"/>
  <c r="L48" i="9"/>
  <c r="K80" i="9"/>
  <c r="D64" i="1"/>
  <c r="E64" i="1" s="1"/>
  <c r="D72" i="1"/>
  <c r="E72" i="1" s="1"/>
  <c r="D70" i="1"/>
  <c r="E70" i="1" s="1"/>
  <c r="D68" i="1"/>
  <c r="E68" i="1" s="1"/>
  <c r="D66" i="1"/>
  <c r="E66" i="1" s="1"/>
  <c r="D73" i="1"/>
  <c r="E73" i="1" s="1"/>
  <c r="D71" i="1"/>
  <c r="E71" i="1" s="1"/>
  <c r="D69" i="1"/>
  <c r="E69" i="1" s="1"/>
  <c r="D67" i="1"/>
  <c r="E67" i="1" s="1"/>
  <c r="E76" i="1"/>
  <c r="E84" i="1"/>
  <c r="E82" i="1"/>
  <c r="E80" i="1"/>
  <c r="E78" i="1"/>
  <c r="E85" i="1"/>
  <c r="E83" i="1"/>
  <c r="E81" i="1"/>
  <c r="E79" i="1"/>
  <c r="K65" i="1"/>
  <c r="K66" i="1"/>
  <c r="B49" i="1"/>
  <c r="E49" i="1" s="1"/>
  <c r="B47" i="1"/>
  <c r="E47" i="1" s="1"/>
  <c r="B45" i="1"/>
  <c r="E45" i="1" s="1"/>
  <c r="B43" i="1"/>
  <c r="E43" i="1" s="1"/>
  <c r="B41" i="1"/>
  <c r="E41" i="1" s="1"/>
  <c r="K85" i="1"/>
  <c r="B40" i="1"/>
  <c r="B48" i="1"/>
  <c r="E48" i="1" s="1"/>
  <c r="B46" i="1"/>
  <c r="E46" i="1" s="1"/>
  <c r="B44" i="1"/>
  <c r="E44" i="1" s="1"/>
  <c r="K69" i="1"/>
  <c r="K77" i="1"/>
  <c r="K84" i="1"/>
  <c r="I79" i="9"/>
  <c r="I75" i="9"/>
  <c r="K75" i="9" s="1"/>
  <c r="I60" i="9"/>
  <c r="E62" i="9"/>
  <c r="H62" i="9"/>
  <c r="D69" i="9"/>
  <c r="E69" i="9" s="1"/>
  <c r="D67" i="9"/>
  <c r="E67" i="9" s="1"/>
  <c r="D65" i="9"/>
  <c r="E65" i="9" s="1"/>
  <c r="D63" i="9"/>
  <c r="D61" i="9"/>
  <c r="D60" i="9"/>
  <c r="D68" i="9"/>
  <c r="E68" i="9" s="1"/>
  <c r="D66" i="9"/>
  <c r="D64" i="9"/>
  <c r="G50" i="9"/>
  <c r="E50" i="9"/>
  <c r="C57" i="9"/>
  <c r="I57" i="9" s="1"/>
  <c r="C55" i="9"/>
  <c r="I55" i="9" s="1"/>
  <c r="C53" i="9"/>
  <c r="I53" i="9" s="1"/>
  <c r="C51" i="9"/>
  <c r="I51" i="9" s="1"/>
  <c r="C49" i="9"/>
  <c r="I49" i="9" s="1"/>
  <c r="C48" i="9"/>
  <c r="C56" i="9"/>
  <c r="I56" i="9" s="1"/>
  <c r="C54" i="9"/>
  <c r="I54" i="9" s="1"/>
  <c r="C52" i="9"/>
  <c r="I52" i="9" s="1"/>
  <c r="I48" i="9"/>
  <c r="J48" i="9" s="1"/>
  <c r="K63" i="9"/>
  <c r="K62" i="9"/>
  <c r="J77" i="9"/>
  <c r="E81" i="9"/>
  <c r="E79" i="9"/>
  <c r="E77" i="9"/>
  <c r="E75" i="9"/>
  <c r="E73" i="9"/>
  <c r="E72" i="9"/>
  <c r="E80" i="9"/>
  <c r="E78" i="9"/>
  <c r="E76" i="9"/>
  <c r="H67" i="9"/>
  <c r="K67" i="9"/>
  <c r="J65" i="9"/>
  <c r="H65" i="9"/>
  <c r="B43" i="9"/>
  <c r="B41" i="9"/>
  <c r="B39" i="9"/>
  <c r="B37" i="9"/>
  <c r="I74" i="9"/>
  <c r="B36" i="9"/>
  <c r="I36" i="9" s="1"/>
  <c r="B44" i="9"/>
  <c r="B42" i="9"/>
  <c r="B40" i="9"/>
  <c r="J66" i="9" l="1"/>
  <c r="J67" i="9"/>
  <c r="J61" i="9"/>
  <c r="N61" i="9" s="1"/>
  <c r="J60" i="9"/>
  <c r="J81" i="9"/>
  <c r="J62" i="9"/>
  <c r="J63" i="9"/>
  <c r="O63" i="9" s="1"/>
  <c r="P63" i="9" s="1"/>
  <c r="Q63" i="9" s="1"/>
  <c r="J75" i="9"/>
  <c r="J64" i="9"/>
  <c r="K61" i="9"/>
  <c r="K78" i="9"/>
  <c r="K66" i="9"/>
  <c r="K60" i="9"/>
  <c r="O60" i="9" s="1"/>
  <c r="J78" i="9"/>
  <c r="K79" i="9"/>
  <c r="J80" i="9"/>
  <c r="K50" i="9"/>
  <c r="N50" i="9" s="1"/>
  <c r="K52" i="9"/>
  <c r="O52" i="9" s="1"/>
  <c r="J52" i="9"/>
  <c r="K56" i="9"/>
  <c r="J56" i="9"/>
  <c r="J51" i="9"/>
  <c r="K51" i="9"/>
  <c r="J55" i="9"/>
  <c r="N55" i="9" s="1"/>
  <c r="K55" i="9"/>
  <c r="K54" i="9"/>
  <c r="O54" i="9" s="1"/>
  <c r="J54" i="9"/>
  <c r="J49" i="9"/>
  <c r="O49" i="9" s="1"/>
  <c r="K49" i="9"/>
  <c r="J53" i="9"/>
  <c r="K53" i="9"/>
  <c r="J57" i="9"/>
  <c r="K57" i="9"/>
  <c r="N63" i="9"/>
  <c r="I37" i="9"/>
  <c r="E37" i="9"/>
  <c r="F37" i="9"/>
  <c r="I41" i="9"/>
  <c r="E41" i="9"/>
  <c r="F41" i="9"/>
  <c r="I45" i="9"/>
  <c r="E45" i="9"/>
  <c r="F45" i="9"/>
  <c r="F40" i="9"/>
  <c r="I40" i="9"/>
  <c r="E40" i="9"/>
  <c r="F44" i="9"/>
  <c r="I44" i="9"/>
  <c r="E44" i="9"/>
  <c r="I39" i="9"/>
  <c r="E39" i="9"/>
  <c r="F39" i="9"/>
  <c r="I43" i="9"/>
  <c r="E43" i="9"/>
  <c r="F43" i="9"/>
  <c r="M78" i="9"/>
  <c r="M50" i="9"/>
  <c r="N51" i="9"/>
  <c r="F42" i="9"/>
  <c r="I42" i="9"/>
  <c r="E42" i="9"/>
  <c r="J38" i="9"/>
  <c r="K38" i="9"/>
  <c r="K76" i="9"/>
  <c r="M62" i="9"/>
  <c r="K81" i="9"/>
  <c r="N62" i="9"/>
  <c r="K73" i="9"/>
  <c r="K72" i="9"/>
  <c r="K77" i="9"/>
  <c r="M77" i="9" s="1"/>
  <c r="J73" i="9"/>
  <c r="J76" i="9"/>
  <c r="J72" i="9"/>
  <c r="K52" i="1"/>
  <c r="K53" i="1"/>
  <c r="E40" i="1"/>
  <c r="K40" i="1"/>
  <c r="K41" i="1"/>
  <c r="K42" i="1"/>
  <c r="K54" i="1"/>
  <c r="O62" i="9"/>
  <c r="K64" i="9"/>
  <c r="N64" i="9" s="1"/>
  <c r="O75" i="9"/>
  <c r="N75" i="9"/>
  <c r="M75" i="9"/>
  <c r="J79" i="9"/>
  <c r="M79" i="9" s="1"/>
  <c r="O79" i="9"/>
  <c r="K65" i="9"/>
  <c r="N65" i="9" s="1"/>
  <c r="O56" i="9"/>
  <c r="E66" i="9"/>
  <c r="H66" i="9"/>
  <c r="H60" i="9"/>
  <c r="M60" i="9" s="1"/>
  <c r="E60" i="9"/>
  <c r="E61" i="9"/>
  <c r="H61" i="9"/>
  <c r="E64" i="9"/>
  <c r="H64" i="9"/>
  <c r="E63" i="9"/>
  <c r="H63" i="9"/>
  <c r="G52" i="9"/>
  <c r="E52" i="9"/>
  <c r="G56" i="9"/>
  <c r="E56" i="9"/>
  <c r="G49" i="9"/>
  <c r="E49" i="9"/>
  <c r="G53" i="9"/>
  <c r="E53" i="9"/>
  <c r="G57" i="9"/>
  <c r="E57" i="9"/>
  <c r="K48" i="9"/>
  <c r="G54" i="9"/>
  <c r="E54" i="9"/>
  <c r="G48" i="9"/>
  <c r="E48" i="9"/>
  <c r="G51" i="9"/>
  <c r="E51" i="9"/>
  <c r="G55" i="9"/>
  <c r="E55" i="9"/>
  <c r="K36" i="9"/>
  <c r="J36" i="9"/>
  <c r="N60" i="9"/>
  <c r="N67" i="9"/>
  <c r="O57" i="9"/>
  <c r="M65" i="9"/>
  <c r="O66" i="9"/>
  <c r="M66" i="9"/>
  <c r="M67" i="9"/>
  <c r="O67" i="9"/>
  <c r="J68" i="9"/>
  <c r="K68" i="9"/>
  <c r="H68" i="9"/>
  <c r="N66" i="9"/>
  <c r="O50" i="9"/>
  <c r="K74" i="9"/>
  <c r="J74" i="9"/>
  <c r="E36" i="9"/>
  <c r="F36" i="9"/>
  <c r="N79" i="9" l="1"/>
  <c r="M63" i="9"/>
  <c r="M64" i="9"/>
  <c r="M61" i="9"/>
  <c r="O61" i="9"/>
  <c r="N57" i="9"/>
  <c r="N53" i="9"/>
  <c r="N49" i="9"/>
  <c r="O65" i="9"/>
  <c r="O78" i="9"/>
  <c r="N78" i="9"/>
  <c r="P62" i="9"/>
  <c r="W63" i="9"/>
  <c r="Y63" i="9"/>
  <c r="O80" i="9"/>
  <c r="M80" i="9"/>
  <c r="N80" i="9"/>
  <c r="P80" i="9" s="1"/>
  <c r="P50" i="9"/>
  <c r="R50" i="9" s="1"/>
  <c r="N54" i="9"/>
  <c r="N56" i="9"/>
  <c r="N52" i="9"/>
  <c r="P52" i="9" s="1"/>
  <c r="Q52" i="9" s="1"/>
  <c r="M57" i="9"/>
  <c r="M53" i="9"/>
  <c r="M49" i="9"/>
  <c r="M55" i="9"/>
  <c r="M51" i="9"/>
  <c r="M48" i="9"/>
  <c r="M54" i="9"/>
  <c r="M56" i="9"/>
  <c r="M52" i="9"/>
  <c r="O38" i="9"/>
  <c r="M38" i="9"/>
  <c r="J42" i="9"/>
  <c r="K42" i="9"/>
  <c r="K43" i="9"/>
  <c r="M43" i="9" s="1"/>
  <c r="J43" i="9"/>
  <c r="J40" i="9"/>
  <c r="M40" i="9" s="1"/>
  <c r="K40" i="9"/>
  <c r="K45" i="9"/>
  <c r="J45" i="9"/>
  <c r="K37" i="9"/>
  <c r="J37" i="9"/>
  <c r="N36" i="9"/>
  <c r="K39" i="9"/>
  <c r="J39" i="9"/>
  <c r="J44" i="9"/>
  <c r="K44" i="9"/>
  <c r="K41" i="9"/>
  <c r="J41" i="9"/>
  <c r="N38" i="9"/>
  <c r="M42" i="9"/>
  <c r="P57" i="9"/>
  <c r="O53" i="9"/>
  <c r="P67" i="9"/>
  <c r="P60" i="9"/>
  <c r="Q60" i="9" s="1"/>
  <c r="Q62" i="9"/>
  <c r="R62" i="9"/>
  <c r="O64" i="9"/>
  <c r="N81" i="9"/>
  <c r="M81" i="9"/>
  <c r="O81" i="9"/>
  <c r="N77" i="9"/>
  <c r="O77" i="9"/>
  <c r="N72" i="9"/>
  <c r="M72" i="9"/>
  <c r="O72" i="9"/>
  <c r="O73" i="9"/>
  <c r="N73" i="9"/>
  <c r="M73" i="9"/>
  <c r="N76" i="9"/>
  <c r="M76" i="9"/>
  <c r="O76" i="9"/>
  <c r="K43" i="1"/>
  <c r="K55" i="1"/>
  <c r="P64" i="9"/>
  <c r="R64" i="9" s="1"/>
  <c r="P61" i="9"/>
  <c r="R61" i="9" s="1"/>
  <c r="R63" i="9"/>
  <c r="P79" i="9"/>
  <c r="P75" i="9"/>
  <c r="N48" i="9"/>
  <c r="O48" i="9"/>
  <c r="O55" i="9"/>
  <c r="O51" i="9"/>
  <c r="R52" i="9"/>
  <c r="R67" i="9"/>
  <c r="Q67" i="9"/>
  <c r="K69" i="9"/>
  <c r="H69" i="9"/>
  <c r="J69" i="9"/>
  <c r="O69" i="9" s="1"/>
  <c r="N68" i="9"/>
  <c r="P66" i="9"/>
  <c r="Q66" i="9" s="1"/>
  <c r="M68" i="9"/>
  <c r="O68" i="9"/>
  <c r="P65" i="9"/>
  <c r="R65" i="9" s="1"/>
  <c r="Q50" i="9"/>
  <c r="N74" i="9"/>
  <c r="O74" i="9"/>
  <c r="M74" i="9"/>
  <c r="P78" i="9" l="1"/>
  <c r="R60" i="9"/>
  <c r="X60" i="9" s="1"/>
  <c r="W67" i="9"/>
  <c r="Y67" i="9"/>
  <c r="X52" i="9"/>
  <c r="Z52" i="9"/>
  <c r="X63" i="9"/>
  <c r="Z63" i="9"/>
  <c r="S63" i="9" s="1"/>
  <c r="T63" i="9" s="1"/>
  <c r="U63" i="9" s="1"/>
  <c r="X64" i="9"/>
  <c r="Z64" i="9"/>
  <c r="X62" i="9"/>
  <c r="Z62" i="9"/>
  <c r="W60" i="9"/>
  <c r="Y60" i="9"/>
  <c r="W52" i="9"/>
  <c r="Y52" i="9"/>
  <c r="S52" i="9" s="1"/>
  <c r="X65" i="9"/>
  <c r="Z65" i="9"/>
  <c r="W50" i="9"/>
  <c r="Y50" i="9"/>
  <c r="W66" i="9"/>
  <c r="Y66" i="9"/>
  <c r="X67" i="9"/>
  <c r="Z67" i="9"/>
  <c r="S67" i="9" s="1"/>
  <c r="Z60" i="9"/>
  <c r="X61" i="9"/>
  <c r="Z61" i="9"/>
  <c r="W62" i="9"/>
  <c r="Y62" i="9"/>
  <c r="X50" i="9"/>
  <c r="Z50" i="9"/>
  <c r="P56" i="9"/>
  <c r="Q56" i="9" s="1"/>
  <c r="O37" i="9"/>
  <c r="O45" i="9"/>
  <c r="N40" i="9"/>
  <c r="O43" i="9"/>
  <c r="O41" i="9"/>
  <c r="N44" i="9"/>
  <c r="O39" i="9"/>
  <c r="M37" i="9"/>
  <c r="N42" i="9"/>
  <c r="M45" i="9"/>
  <c r="P38" i="9"/>
  <c r="R38" i="9" s="1"/>
  <c r="M41" i="9"/>
  <c r="M39" i="9"/>
  <c r="N41" i="9"/>
  <c r="O44" i="9"/>
  <c r="N39" i="9"/>
  <c r="M44" i="9"/>
  <c r="N37" i="9"/>
  <c r="N45" i="9"/>
  <c r="O40" i="9"/>
  <c r="N43" i="9"/>
  <c r="O42" i="9"/>
  <c r="P49" i="9"/>
  <c r="Q49" i="9" s="1"/>
  <c r="P74" i="9"/>
  <c r="R74" i="9" s="1"/>
  <c r="Q57" i="9"/>
  <c r="R57" i="9"/>
  <c r="P53" i="9"/>
  <c r="P54" i="9"/>
  <c r="R54" i="9" s="1"/>
  <c r="P81" i="9"/>
  <c r="Q61" i="9"/>
  <c r="P77" i="9"/>
  <c r="Q77" i="9" s="1"/>
  <c r="R66" i="9"/>
  <c r="P73" i="9"/>
  <c r="R73" i="9" s="1"/>
  <c r="P76" i="9"/>
  <c r="P72" i="9"/>
  <c r="Q64" i="9"/>
  <c r="K44" i="1"/>
  <c r="K56" i="1"/>
  <c r="R75" i="9"/>
  <c r="Q75" i="9"/>
  <c r="P55" i="9"/>
  <c r="Q55" i="9" s="1"/>
  <c r="P48" i="9"/>
  <c r="P51" i="9"/>
  <c r="Q65" i="9"/>
  <c r="P68" i="9"/>
  <c r="Q68" i="9" s="1"/>
  <c r="M69" i="9"/>
  <c r="N69" i="9"/>
  <c r="M36" i="9"/>
  <c r="O36" i="9"/>
  <c r="P44" i="9" l="1"/>
  <c r="R44" i="9" s="1"/>
  <c r="S50" i="9"/>
  <c r="Q74" i="9"/>
  <c r="W74" i="9" s="1"/>
  <c r="Q54" i="9"/>
  <c r="P42" i="9"/>
  <c r="R42" i="9" s="1"/>
  <c r="X42" i="9" s="1"/>
  <c r="P40" i="9"/>
  <c r="R40" i="9" s="1"/>
  <c r="R77" i="9"/>
  <c r="X77" i="9" s="1"/>
  <c r="W77" i="9"/>
  <c r="Y77" i="9"/>
  <c r="W65" i="9"/>
  <c r="Y65" i="9"/>
  <c r="W75" i="9"/>
  <c r="Y75" i="9"/>
  <c r="Z42" i="9"/>
  <c r="Y74" i="9"/>
  <c r="W68" i="9"/>
  <c r="Y68" i="9"/>
  <c r="W55" i="9"/>
  <c r="Y55" i="9"/>
  <c r="X75" i="9"/>
  <c r="Z75" i="9"/>
  <c r="X73" i="9"/>
  <c r="Z73" i="9"/>
  <c r="X54" i="9"/>
  <c r="Z54" i="9"/>
  <c r="X57" i="9"/>
  <c r="Z57" i="9"/>
  <c r="W56" i="9"/>
  <c r="Y56" i="9"/>
  <c r="Q38" i="9"/>
  <c r="X74" i="9"/>
  <c r="Z74" i="9"/>
  <c r="W64" i="9"/>
  <c r="Y64" i="9"/>
  <c r="X66" i="9"/>
  <c r="Z66" i="9"/>
  <c r="W61" i="9"/>
  <c r="Y61" i="9"/>
  <c r="S61" i="9" s="1"/>
  <c r="T61" i="9" s="1"/>
  <c r="U61" i="9" s="1"/>
  <c r="W54" i="9"/>
  <c r="Y54" i="9"/>
  <c r="W57" i="9"/>
  <c r="Y57" i="9"/>
  <c r="W49" i="9"/>
  <c r="Y49" i="9"/>
  <c r="X44" i="9"/>
  <c r="Z44" i="9"/>
  <c r="X40" i="9"/>
  <c r="Z40" i="9"/>
  <c r="X38" i="9"/>
  <c r="Z38" i="9"/>
  <c r="R56" i="9"/>
  <c r="S66" i="9"/>
  <c r="T66" i="9" s="1"/>
  <c r="U66" i="9" s="1"/>
  <c r="S60" i="9"/>
  <c r="T60" i="9" s="1"/>
  <c r="U60" i="9" s="1"/>
  <c r="S62" i="9"/>
  <c r="P43" i="9"/>
  <c r="R43" i="9" s="1"/>
  <c r="P45" i="9"/>
  <c r="R45" i="9" s="1"/>
  <c r="P37" i="9"/>
  <c r="R37" i="9" s="1"/>
  <c r="P39" i="9"/>
  <c r="Q39" i="9" s="1"/>
  <c r="P41" i="9"/>
  <c r="R41" i="9" s="1"/>
  <c r="T62" i="9"/>
  <c r="U62" i="9" s="1"/>
  <c r="T67" i="9"/>
  <c r="U67" i="9" s="1"/>
  <c r="T50" i="9"/>
  <c r="U50" i="9" s="1"/>
  <c r="T52" i="9"/>
  <c r="U52" i="9" s="1"/>
  <c r="R49" i="9"/>
  <c r="Q53" i="9"/>
  <c r="R53" i="9"/>
  <c r="Q73" i="9"/>
  <c r="R72" i="9"/>
  <c r="Q72" i="9"/>
  <c r="R76" i="9"/>
  <c r="Q76" i="9"/>
  <c r="S64" i="9"/>
  <c r="K45" i="1"/>
  <c r="K57" i="1"/>
  <c r="S75" i="9"/>
  <c r="R55" i="9"/>
  <c r="R68" i="9"/>
  <c r="Q48" i="9"/>
  <c r="R48" i="9"/>
  <c r="Q51" i="9"/>
  <c r="R51" i="9"/>
  <c r="S65" i="9"/>
  <c r="P69" i="9"/>
  <c r="Q69" i="9" s="1"/>
  <c r="P36" i="9"/>
  <c r="Q36" i="9" s="1"/>
  <c r="S74" i="9"/>
  <c r="Q78" i="9"/>
  <c r="R78" i="9"/>
  <c r="Z77" i="9" l="1"/>
  <c r="S54" i="9"/>
  <c r="X45" i="9"/>
  <c r="Z45" i="9"/>
  <c r="X41" i="9"/>
  <c r="Z41" i="9"/>
  <c r="X37" i="9"/>
  <c r="Z37" i="9"/>
  <c r="X43" i="9"/>
  <c r="Z43" i="9"/>
  <c r="W78" i="9"/>
  <c r="Y78" i="9"/>
  <c r="W48" i="9"/>
  <c r="Y48" i="9"/>
  <c r="X72" i="9"/>
  <c r="Z72" i="9"/>
  <c r="W73" i="9"/>
  <c r="Y73" i="9"/>
  <c r="S73" i="9" s="1"/>
  <c r="W53" i="9"/>
  <c r="Y53" i="9"/>
  <c r="W39" i="9"/>
  <c r="Y39" i="9"/>
  <c r="X78" i="9"/>
  <c r="Z78" i="9"/>
  <c r="W69" i="9"/>
  <c r="Y69" i="9"/>
  <c r="X51" i="9"/>
  <c r="Z51" i="9"/>
  <c r="X48" i="9"/>
  <c r="Z48" i="9"/>
  <c r="X68" i="9"/>
  <c r="Z68" i="9"/>
  <c r="S68" i="9" s="1"/>
  <c r="W76" i="9"/>
  <c r="Y76" i="9"/>
  <c r="W72" i="9"/>
  <c r="Y72" i="9"/>
  <c r="S72" i="9" s="1"/>
  <c r="X53" i="9"/>
  <c r="Z53" i="9"/>
  <c r="X49" i="9"/>
  <c r="Z49" i="9"/>
  <c r="X56" i="9"/>
  <c r="Z56" i="9"/>
  <c r="S56" i="9" s="1"/>
  <c r="T56" i="9" s="1"/>
  <c r="U56" i="9" s="1"/>
  <c r="W38" i="9"/>
  <c r="Y38" i="9"/>
  <c r="S38" i="9" s="1"/>
  <c r="T38" i="9" s="1"/>
  <c r="R39" i="9"/>
  <c r="W36" i="9"/>
  <c r="Y36" i="9"/>
  <c r="W51" i="9"/>
  <c r="Y51" i="9"/>
  <c r="X55" i="9"/>
  <c r="Z55" i="9"/>
  <c r="X76" i="9"/>
  <c r="Z76" i="9"/>
  <c r="T74" i="9"/>
  <c r="U74" i="9" s="1"/>
  <c r="T75" i="9"/>
  <c r="U75" i="9" s="1"/>
  <c r="T64" i="9"/>
  <c r="U64" i="9" s="1"/>
  <c r="T65" i="9"/>
  <c r="U65" i="9" s="1"/>
  <c r="T54" i="9"/>
  <c r="U54" i="9" s="1"/>
  <c r="S57" i="9"/>
  <c r="S49" i="9"/>
  <c r="S77" i="9"/>
  <c r="K46" i="1"/>
  <c r="K58" i="1"/>
  <c r="R36" i="9"/>
  <c r="S55" i="9"/>
  <c r="R69" i="9"/>
  <c r="Q37" i="9"/>
  <c r="R79" i="9"/>
  <c r="Q79" i="9"/>
  <c r="Q40" i="9"/>
  <c r="W40" i="9" l="1"/>
  <c r="Y40" i="9"/>
  <c r="X79" i="9"/>
  <c r="Z79" i="9"/>
  <c r="X69" i="9"/>
  <c r="Z69" i="9"/>
  <c r="X36" i="9"/>
  <c r="Z36" i="9"/>
  <c r="S36" i="9" s="1"/>
  <c r="T36" i="9" s="1"/>
  <c r="U36" i="9" s="1"/>
  <c r="W79" i="9"/>
  <c r="Y79" i="9"/>
  <c r="W37" i="9"/>
  <c r="Y37" i="9"/>
  <c r="S37" i="9" s="1"/>
  <c r="T37" i="9" s="1"/>
  <c r="X39" i="9"/>
  <c r="Z39" i="9"/>
  <c r="S39" i="9" s="1"/>
  <c r="T39" i="9" s="1"/>
  <c r="U39" i="9" s="1"/>
  <c r="T68" i="9"/>
  <c r="U68" i="9" s="1"/>
  <c r="T77" i="9"/>
  <c r="U77" i="9" s="1"/>
  <c r="T72" i="9"/>
  <c r="U72" i="9" s="1"/>
  <c r="T73" i="9"/>
  <c r="U73" i="9" s="1"/>
  <c r="T49" i="9"/>
  <c r="U49" i="9" s="1"/>
  <c r="T57" i="9"/>
  <c r="U57" i="9" s="1"/>
  <c r="T55" i="9"/>
  <c r="U55" i="9" s="1"/>
  <c r="U38" i="9"/>
  <c r="S53" i="9"/>
  <c r="S76" i="9"/>
  <c r="K47" i="1"/>
  <c r="K59" i="1"/>
  <c r="S51" i="9"/>
  <c r="S48" i="9"/>
  <c r="S78" i="9"/>
  <c r="S69" i="9"/>
  <c r="Q42" i="9"/>
  <c r="Q80" i="9"/>
  <c r="R80" i="9"/>
  <c r="S40" i="9"/>
  <c r="T40" i="9" s="1"/>
  <c r="Q41" i="9"/>
  <c r="W41" i="9" l="1"/>
  <c r="Y41" i="9"/>
  <c r="X80" i="9"/>
  <c r="Z80" i="9"/>
  <c r="W80" i="9"/>
  <c r="Y80" i="9"/>
  <c r="W42" i="9"/>
  <c r="Y42" i="9"/>
  <c r="T69" i="9"/>
  <c r="U69" i="9" s="1"/>
  <c r="T78" i="9"/>
  <c r="U78" i="9" s="1"/>
  <c r="T48" i="9"/>
  <c r="U48" i="9" s="1"/>
  <c r="T76" i="9"/>
  <c r="U76" i="9" s="1"/>
  <c r="T53" i="9"/>
  <c r="U53" i="9" s="1"/>
  <c r="T51" i="9"/>
  <c r="U51" i="9" s="1"/>
  <c r="U40" i="9"/>
  <c r="U37" i="9"/>
  <c r="K48" i="1"/>
  <c r="K60" i="1"/>
  <c r="R81" i="9"/>
  <c r="Q81" i="9"/>
  <c r="S79" i="9"/>
  <c r="S41" i="9"/>
  <c r="T41" i="9" s="1"/>
  <c r="X81" i="9" l="1"/>
  <c r="Z81" i="9"/>
  <c r="W81" i="9"/>
  <c r="Y81" i="9"/>
  <c r="S81" i="9" s="1"/>
  <c r="T79" i="9"/>
  <c r="U79" i="9" s="1"/>
  <c r="U41" i="9"/>
  <c r="K49" i="1"/>
  <c r="K61" i="1"/>
  <c r="S80" i="9"/>
  <c r="S42" i="9"/>
  <c r="T42" i="9" s="1"/>
  <c r="T80" i="9" l="1"/>
  <c r="U80" i="9" s="1"/>
  <c r="T81" i="9"/>
  <c r="U81" i="9" s="1"/>
  <c r="U42" i="9"/>
  <c r="Q43" i="9"/>
  <c r="Q44" i="9"/>
  <c r="W44" i="9" l="1"/>
  <c r="Y44" i="9"/>
  <c r="S44" i="9" s="1"/>
  <c r="T44" i="9" s="1"/>
  <c r="W43" i="9"/>
  <c r="Y43" i="9"/>
  <c r="S43" i="9" s="1"/>
  <c r="T43" i="9" s="1"/>
  <c r="Q45" i="9" l="1"/>
  <c r="U43" i="9"/>
  <c r="W45" i="9" l="1"/>
  <c r="Y45" i="9"/>
  <c r="S45" i="9" s="1"/>
  <c r="T45" i="9" s="1"/>
  <c r="U44" i="9"/>
  <c r="N71" i="1"/>
  <c r="H71" i="1" s="1"/>
  <c r="U45" i="9" l="1"/>
  <c r="N45" i="1"/>
  <c r="H45" i="1" s="1"/>
  <c r="N55" i="1"/>
  <c r="H55" i="1" s="1"/>
  <c r="N57" i="1"/>
  <c r="H57" i="1" s="1"/>
  <c r="N60" i="1"/>
  <c r="H60" i="1" s="1"/>
  <c r="N49" i="1"/>
  <c r="H49" i="1" s="1"/>
  <c r="N67" i="1"/>
  <c r="H67" i="1" s="1"/>
  <c r="N53" i="1"/>
  <c r="H53" i="1" s="1"/>
  <c r="N58" i="1"/>
  <c r="H58" i="1" s="1"/>
  <c r="N56" i="1"/>
  <c r="H56" i="1" s="1"/>
  <c r="N44" i="1"/>
  <c r="H44" i="1" s="1"/>
  <c r="N65" i="1"/>
  <c r="H65" i="1" s="1"/>
  <c r="N42" i="1"/>
  <c r="H42" i="1" s="1"/>
  <c r="N78" i="1"/>
  <c r="H78" i="1" s="1"/>
  <c r="N72" i="1"/>
  <c r="H72" i="1" s="1"/>
  <c r="N40" i="1"/>
  <c r="N52" i="1"/>
  <c r="H52" i="1" s="1"/>
  <c r="N64" i="1"/>
  <c r="H64" i="1" s="1"/>
  <c r="N83" i="1"/>
  <c r="H83" i="1" s="1"/>
  <c r="N70" i="1"/>
  <c r="H70" i="1" s="1"/>
  <c r="N69" i="1"/>
  <c r="H69" i="1" s="1"/>
  <c r="N43" i="1"/>
  <c r="H43" i="1" s="1"/>
  <c r="N47" i="1"/>
  <c r="H47" i="1" s="1"/>
  <c r="N46" i="1"/>
  <c r="H46" i="1" s="1"/>
  <c r="N41" i="1"/>
  <c r="H41" i="1" s="1"/>
  <c r="N68" i="1"/>
  <c r="H68" i="1" s="1"/>
  <c r="N73" i="1"/>
  <c r="H73" i="1" s="1"/>
  <c r="N59" i="1"/>
  <c r="H59" i="1" s="1"/>
  <c r="N48" i="1"/>
  <c r="H48" i="1" s="1"/>
  <c r="N54" i="1"/>
  <c r="H54" i="1" s="1"/>
  <c r="N82" i="1"/>
  <c r="H82" i="1" s="1"/>
  <c r="N81" i="1"/>
  <c r="H81" i="1" s="1"/>
  <c r="N80" i="1"/>
  <c r="H80" i="1" s="1"/>
  <c r="N79" i="1"/>
  <c r="H79" i="1" s="1"/>
  <c r="N61" i="1"/>
  <c r="H61" i="1" s="1"/>
  <c r="N85" i="1"/>
  <c r="H85" i="1" s="1"/>
  <c r="N84" i="1"/>
  <c r="H84" i="1" s="1"/>
  <c r="N77" i="1"/>
  <c r="H77" i="1" s="1"/>
  <c r="N76" i="1"/>
  <c r="H76" i="1" s="1"/>
  <c r="N66" i="1"/>
  <c r="H66" i="1" s="1"/>
  <c r="H40" i="1" l="1"/>
  <c r="L40" i="1"/>
  <c r="L64" i="1"/>
  <c r="F64" i="1" s="1"/>
  <c r="L71" i="1"/>
  <c r="F71" i="1" s="1"/>
  <c r="L79" i="1"/>
  <c r="L44" i="1"/>
  <c r="L52" i="1"/>
  <c r="F52" i="1" s="1"/>
  <c r="L65" i="1"/>
  <c r="F65" i="1" s="1"/>
  <c r="L70" i="1"/>
  <c r="F70" i="1" s="1"/>
  <c r="L67" i="1"/>
  <c r="F67" i="1" s="1"/>
  <c r="L84" i="1"/>
  <c r="L54" i="1"/>
  <c r="L82" i="1"/>
  <c r="L41" i="1"/>
  <c r="L55" i="1"/>
  <c r="L60" i="1"/>
  <c r="L56" i="1"/>
  <c r="L59" i="1"/>
  <c r="L73" i="1"/>
  <c r="F73" i="1" s="1"/>
  <c r="L78" i="1"/>
  <c r="L80" i="1"/>
  <c r="L45" i="1"/>
  <c r="L49" i="1"/>
  <c r="L57" i="1"/>
  <c r="L76" i="1"/>
  <c r="L81" i="1"/>
  <c r="L66" i="1"/>
  <c r="F66" i="1" s="1"/>
  <c r="L61" i="1"/>
  <c r="L83" i="1"/>
  <c r="L47" i="1"/>
  <c r="L85" i="1"/>
  <c r="L46" i="1"/>
  <c r="L72" i="1"/>
  <c r="F72" i="1" s="1"/>
  <c r="L48" i="1"/>
  <c r="L43" i="1"/>
  <c r="L58" i="1"/>
  <c r="L77" i="1"/>
  <c r="L53" i="1"/>
  <c r="L42" i="1"/>
  <c r="L68" i="1"/>
  <c r="F68" i="1" s="1"/>
  <c r="L69" i="1"/>
  <c r="F69" i="1" s="1"/>
  <c r="M53" i="1"/>
  <c r="G53" i="1" s="1"/>
  <c r="M71" i="1"/>
  <c r="G71" i="1" s="1"/>
  <c r="M77" i="1"/>
  <c r="G77" i="1" s="1"/>
  <c r="M78" i="1"/>
  <c r="G78" i="1" s="1"/>
  <c r="M81" i="1"/>
  <c r="G81" i="1" s="1"/>
  <c r="M82" i="1"/>
  <c r="G82" i="1" s="1"/>
  <c r="M85" i="1"/>
  <c r="G85" i="1" s="1"/>
  <c r="M48" i="1"/>
  <c r="G48" i="1" s="1"/>
  <c r="M42" i="1"/>
  <c r="G42" i="1" s="1"/>
  <c r="M54" i="1"/>
  <c r="G54" i="1" s="1"/>
  <c r="M65" i="1"/>
  <c r="G65" i="1" s="1"/>
  <c r="M46" i="1"/>
  <c r="G46" i="1" s="1"/>
  <c r="M47" i="1"/>
  <c r="G47" i="1" s="1"/>
  <c r="M79" i="1"/>
  <c r="G79" i="1" s="1"/>
  <c r="M80" i="1"/>
  <c r="G80" i="1" s="1"/>
  <c r="M58" i="1"/>
  <c r="G58" i="1" s="1"/>
  <c r="M44" i="1"/>
  <c r="G44" i="1" s="1"/>
  <c r="M64" i="1"/>
  <c r="G64" i="1" s="1"/>
  <c r="I64" i="1" s="1"/>
  <c r="J64" i="1" s="1"/>
  <c r="M57" i="1"/>
  <c r="G57" i="1" s="1"/>
  <c r="M59" i="1"/>
  <c r="G59" i="1" s="1"/>
  <c r="M60" i="1"/>
  <c r="G60" i="1" s="1"/>
  <c r="M68" i="1"/>
  <c r="G68" i="1" s="1"/>
  <c r="M43" i="1"/>
  <c r="G43" i="1" s="1"/>
  <c r="M66" i="1"/>
  <c r="G66" i="1" s="1"/>
  <c r="M41" i="1"/>
  <c r="G41" i="1" s="1"/>
  <c r="M56" i="1"/>
  <c r="G56" i="1" s="1"/>
  <c r="M73" i="1"/>
  <c r="G73" i="1" s="1"/>
  <c r="M72" i="1"/>
  <c r="G72" i="1" s="1"/>
  <c r="M83" i="1"/>
  <c r="G83" i="1" s="1"/>
  <c r="M84" i="1"/>
  <c r="G84" i="1" s="1"/>
  <c r="M70" i="1"/>
  <c r="G70" i="1" s="1"/>
  <c r="M67" i="1"/>
  <c r="G67" i="1" s="1"/>
  <c r="M49" i="1"/>
  <c r="G49" i="1" s="1"/>
  <c r="M69" i="1"/>
  <c r="G69" i="1" s="1"/>
  <c r="M52" i="1"/>
  <c r="G52" i="1" s="1"/>
  <c r="M61" i="1"/>
  <c r="G61" i="1" s="1"/>
  <c r="M55" i="1"/>
  <c r="G55" i="1" s="1"/>
  <c r="M45" i="1"/>
  <c r="G45" i="1" s="1"/>
  <c r="M76" i="1"/>
  <c r="G76" i="1" s="1"/>
  <c r="M40" i="1"/>
  <c r="I52" i="1" l="1"/>
  <c r="J52" i="1" s="1"/>
  <c r="F40" i="1"/>
  <c r="G40" i="1"/>
  <c r="F76" i="1"/>
  <c r="I76" i="1" s="1"/>
  <c r="J76" i="1" s="1"/>
  <c r="O68" i="1"/>
  <c r="I68" i="1"/>
  <c r="J68" i="1" s="1"/>
  <c r="O53" i="1"/>
  <c r="F53" i="1"/>
  <c r="I53" i="1" s="1"/>
  <c r="J53" i="1" s="1"/>
  <c r="O58" i="1"/>
  <c r="F58" i="1"/>
  <c r="I58" i="1" s="1"/>
  <c r="J58" i="1" s="1"/>
  <c r="P58" i="1" s="1"/>
  <c r="Q58" i="1" s="1"/>
  <c r="O48" i="1"/>
  <c r="F48" i="1"/>
  <c r="I48" i="1" s="1"/>
  <c r="J48" i="1" s="1"/>
  <c r="P48" i="1" s="1"/>
  <c r="Q48" i="1" s="1"/>
  <c r="F46" i="1"/>
  <c r="I46" i="1" s="1"/>
  <c r="J46" i="1" s="1"/>
  <c r="O46" i="1"/>
  <c r="F47" i="1"/>
  <c r="I47" i="1" s="1"/>
  <c r="J47" i="1" s="1"/>
  <c r="O47" i="1"/>
  <c r="O61" i="1"/>
  <c r="F61" i="1"/>
  <c r="I61" i="1" s="1"/>
  <c r="J61" i="1" s="1"/>
  <c r="P61" i="1" s="1"/>
  <c r="Q61" i="1" s="1"/>
  <c r="F81" i="1"/>
  <c r="I81" i="1" s="1"/>
  <c r="J81" i="1" s="1"/>
  <c r="O81" i="1"/>
  <c r="F57" i="1"/>
  <c r="I57" i="1" s="1"/>
  <c r="J57" i="1" s="1"/>
  <c r="O57" i="1"/>
  <c r="O45" i="1"/>
  <c r="F45" i="1"/>
  <c r="I45" i="1" s="1"/>
  <c r="J45" i="1" s="1"/>
  <c r="P45" i="1" s="1"/>
  <c r="Q45" i="1" s="1"/>
  <c r="O78" i="1"/>
  <c r="F78" i="1"/>
  <c r="I78" i="1" s="1"/>
  <c r="J78" i="1" s="1"/>
  <c r="P78" i="1" s="1"/>
  <c r="Q78" i="1" s="1"/>
  <c r="O59" i="1"/>
  <c r="F59" i="1"/>
  <c r="I59" i="1" s="1"/>
  <c r="J59" i="1" s="1"/>
  <c r="P59" i="1" s="1"/>
  <c r="Q59" i="1" s="1"/>
  <c r="O60" i="1"/>
  <c r="F60" i="1"/>
  <c r="I60" i="1" s="1"/>
  <c r="J60" i="1" s="1"/>
  <c r="P60" i="1" s="1"/>
  <c r="Q60" i="1" s="1"/>
  <c r="O41" i="1"/>
  <c r="F41" i="1"/>
  <c r="I41" i="1" s="1"/>
  <c r="J41" i="1" s="1"/>
  <c r="P41" i="1" s="1"/>
  <c r="Q41" i="1" s="1"/>
  <c r="O54" i="1"/>
  <c r="F54" i="1"/>
  <c r="I54" i="1" s="1"/>
  <c r="J54" i="1" s="1"/>
  <c r="P54" i="1" s="1"/>
  <c r="Q54" i="1" s="1"/>
  <c r="O67" i="1"/>
  <c r="I67" i="1"/>
  <c r="J67" i="1" s="1"/>
  <c r="P67" i="1" s="1"/>
  <c r="Q67" i="1" s="1"/>
  <c r="O65" i="1"/>
  <c r="I65" i="1"/>
  <c r="J65" i="1" s="1"/>
  <c r="P65" i="1" s="1"/>
  <c r="Q65" i="1" s="1"/>
  <c r="O44" i="1"/>
  <c r="F44" i="1"/>
  <c r="I44" i="1" s="1"/>
  <c r="J44" i="1" s="1"/>
  <c r="P44" i="1" s="1"/>
  <c r="Q44" i="1" s="1"/>
  <c r="O71" i="1"/>
  <c r="I71" i="1"/>
  <c r="J71" i="1" s="1"/>
  <c r="P71" i="1" s="1"/>
  <c r="Q71" i="1" s="1"/>
  <c r="O40" i="1"/>
  <c r="I69" i="1"/>
  <c r="J69" i="1" s="1"/>
  <c r="O69" i="1"/>
  <c r="O42" i="1"/>
  <c r="F42" i="1"/>
  <c r="I42" i="1" s="1"/>
  <c r="J42" i="1" s="1"/>
  <c r="F77" i="1"/>
  <c r="I77" i="1" s="1"/>
  <c r="J77" i="1" s="1"/>
  <c r="O77" i="1"/>
  <c r="O43" i="1"/>
  <c r="F43" i="1"/>
  <c r="I43" i="1" s="1"/>
  <c r="J43" i="1" s="1"/>
  <c r="O72" i="1"/>
  <c r="I72" i="1"/>
  <c r="J72" i="1" s="1"/>
  <c r="O85" i="1"/>
  <c r="F85" i="1"/>
  <c r="I85" i="1" s="1"/>
  <c r="J85" i="1" s="1"/>
  <c r="O83" i="1"/>
  <c r="F83" i="1"/>
  <c r="I83" i="1" s="1"/>
  <c r="J83" i="1" s="1"/>
  <c r="O66" i="1"/>
  <c r="I66" i="1"/>
  <c r="J66" i="1" s="1"/>
  <c r="O49" i="1"/>
  <c r="F49" i="1"/>
  <c r="I49" i="1" s="1"/>
  <c r="J49" i="1" s="1"/>
  <c r="O80" i="1"/>
  <c r="F80" i="1"/>
  <c r="I80" i="1" s="1"/>
  <c r="J80" i="1" s="1"/>
  <c r="O73" i="1"/>
  <c r="I73" i="1"/>
  <c r="J73" i="1" s="1"/>
  <c r="O56" i="1"/>
  <c r="F56" i="1"/>
  <c r="I56" i="1" s="1"/>
  <c r="J56" i="1" s="1"/>
  <c r="O55" i="1"/>
  <c r="F55" i="1"/>
  <c r="I55" i="1" s="1"/>
  <c r="J55" i="1" s="1"/>
  <c r="O82" i="1"/>
  <c r="F82" i="1"/>
  <c r="I82" i="1" s="1"/>
  <c r="J82" i="1" s="1"/>
  <c r="O84" i="1"/>
  <c r="F84" i="1"/>
  <c r="I84" i="1" s="1"/>
  <c r="J84" i="1" s="1"/>
  <c r="O70" i="1"/>
  <c r="I70" i="1"/>
  <c r="J70" i="1" s="1"/>
  <c r="O79" i="1"/>
  <c r="F79" i="1"/>
  <c r="I79" i="1" s="1"/>
  <c r="J79" i="1" s="1"/>
  <c r="O76" i="1"/>
  <c r="O52" i="1"/>
  <c r="P52" i="1" s="1"/>
  <c r="Q52" i="1" s="1"/>
  <c r="O64" i="1"/>
  <c r="P64" i="1" s="1"/>
  <c r="Q64" i="1" s="1"/>
  <c r="I40" i="1" l="1"/>
  <c r="J40" i="1" s="1"/>
  <c r="P40" i="1" s="1"/>
  <c r="Q40" i="1" s="1"/>
  <c r="P53" i="1"/>
  <c r="Q53" i="1" s="1"/>
  <c r="P68" i="1"/>
  <c r="Q68" i="1" s="1"/>
  <c r="P76" i="1"/>
  <c r="Q76" i="1" s="1"/>
  <c r="P79" i="1"/>
  <c r="Q79" i="1" s="1"/>
  <c r="P70" i="1"/>
  <c r="Q70" i="1" s="1"/>
  <c r="P84" i="1"/>
  <c r="Q84" i="1" s="1"/>
  <c r="P82" i="1"/>
  <c r="Q82" i="1" s="1"/>
  <c r="P55" i="1"/>
  <c r="Q55" i="1" s="1"/>
  <c r="P56" i="1"/>
  <c r="Q56" i="1" s="1"/>
  <c r="P73" i="1"/>
  <c r="Q73" i="1" s="1"/>
  <c r="P80" i="1"/>
  <c r="Q80" i="1" s="1"/>
  <c r="P49" i="1"/>
  <c r="Q49" i="1" s="1"/>
  <c r="P66" i="1"/>
  <c r="Q66" i="1" s="1"/>
  <c r="P83" i="1"/>
  <c r="Q83" i="1" s="1"/>
  <c r="P85" i="1"/>
  <c r="Q85" i="1" s="1"/>
  <c r="P72" i="1"/>
  <c r="Q72" i="1" s="1"/>
  <c r="P43" i="1"/>
  <c r="Q43" i="1" s="1"/>
  <c r="P42" i="1"/>
  <c r="Q42" i="1" s="1"/>
  <c r="P77" i="1"/>
  <c r="Q77" i="1" s="1"/>
  <c r="P69" i="1"/>
  <c r="Q69" i="1" s="1"/>
  <c r="P57" i="1"/>
  <c r="Q57" i="1" s="1"/>
  <c r="P81" i="1"/>
  <c r="Q81" i="1" s="1"/>
  <c r="P47" i="1"/>
  <c r="Q47" i="1" s="1"/>
  <c r="P46" i="1"/>
  <c r="Q46" i="1" s="1"/>
</calcChain>
</file>

<file path=xl/sharedStrings.xml><?xml version="1.0" encoding="utf-8"?>
<sst xmlns="http://schemas.openxmlformats.org/spreadsheetml/2006/main" count="516" uniqueCount="325">
  <si>
    <t>Nx=</t>
  </si>
  <si>
    <t>Ny=</t>
  </si>
  <si>
    <t>Nz=</t>
  </si>
  <si>
    <t>NT=</t>
  </si>
  <si>
    <t>Raiz(DxDyDz)</t>
  </si>
  <si>
    <t>C(x,y,z,t)</t>
  </si>
  <si>
    <t>Dx</t>
  </si>
  <si>
    <t>r</t>
  </si>
  <si>
    <t>Dy</t>
  </si>
  <si>
    <t>X´u</t>
  </si>
  <si>
    <t>Y´v</t>
  </si>
  <si>
    <t>Z´w</t>
  </si>
  <si>
    <t>q</t>
  </si>
  <si>
    <t>Dz</t>
  </si>
  <si>
    <t>t</t>
  </si>
  <si>
    <t>Intervalo erf +</t>
  </si>
  <si>
    <t>Intervalo erf -</t>
  </si>
  <si>
    <t>erf polinomio +</t>
  </si>
  <si>
    <t>erf polinomio -</t>
  </si>
  <si>
    <r>
      <t>D</t>
    </r>
    <r>
      <rPr>
        <sz val="8"/>
        <rFont val="Arial"/>
        <family val="2"/>
      </rPr>
      <t>X ( m ) =</t>
    </r>
  </si>
  <si>
    <r>
      <t>D</t>
    </r>
    <r>
      <rPr>
        <sz val="8"/>
        <rFont val="Arial"/>
        <family val="2"/>
      </rPr>
      <t>Y ( m ) =</t>
    </r>
  </si>
  <si>
    <r>
      <t>D</t>
    </r>
    <r>
      <rPr>
        <sz val="8"/>
        <rFont val="Arial"/>
        <family val="2"/>
      </rPr>
      <t>Z ( m ) =</t>
    </r>
  </si>
  <si>
    <r>
      <t>D</t>
    </r>
    <r>
      <rPr>
        <sz val="8"/>
        <rFont val="Arial"/>
        <family val="2"/>
      </rPr>
      <t>T ( m ) =</t>
    </r>
  </si>
  <si>
    <r>
      <t>g</t>
    </r>
    <r>
      <rPr>
        <vertAlign val="subscript"/>
        <sz val="8"/>
        <rFont val="Arial"/>
        <family val="2"/>
      </rPr>
      <t>x</t>
    </r>
  </si>
  <si>
    <r>
      <t>g</t>
    </r>
    <r>
      <rPr>
        <vertAlign val="subscript"/>
        <sz val="8"/>
        <rFont val="Arial"/>
        <family val="2"/>
      </rPr>
      <t>y</t>
    </r>
  </si>
  <si>
    <r>
      <t>g</t>
    </r>
    <r>
      <rPr>
        <vertAlign val="subscript"/>
        <sz val="8"/>
        <rFont val="Arial"/>
        <family val="2"/>
      </rPr>
      <t>z</t>
    </r>
  </si>
  <si>
    <r>
      <t>g</t>
    </r>
    <r>
      <rPr>
        <vertAlign val="subscript"/>
        <sz val="8"/>
        <rFont val="Arial"/>
        <family val="2"/>
      </rPr>
      <t>T</t>
    </r>
  </si>
  <si>
    <r>
      <t>exp(-</t>
    </r>
    <r>
      <rPr>
        <sz val="8"/>
        <rFont val="Symbol"/>
        <family val="1"/>
        <charset val="2"/>
      </rPr>
      <t>g</t>
    </r>
    <r>
      <rPr>
        <vertAlign val="subscript"/>
        <sz val="8"/>
        <rFont val="Arial"/>
        <family val="2"/>
      </rPr>
      <t>T</t>
    </r>
    <r>
      <rPr>
        <sz val="8"/>
        <rFont val="Arial"/>
        <family val="2"/>
      </rPr>
      <t>)</t>
    </r>
  </si>
  <si>
    <t>a (seg )</t>
  </si>
  <si>
    <t>Variables de entrada:</t>
  </si>
  <si>
    <t>Fuente puntual de un contaminante conservativo contaminación</t>
  </si>
  <si>
    <r>
      <t>b (seg</t>
    </r>
    <r>
      <rPr>
        <vertAlign val="superscript"/>
        <sz val="10"/>
        <rFont val="Arial"/>
        <family val="2"/>
      </rPr>
      <t>-1</t>
    </r>
    <r>
      <rPr>
        <sz val="10"/>
        <rFont val="Arial"/>
        <family val="2"/>
      </rPr>
      <t xml:space="preserve"> )</t>
    </r>
  </si>
  <si>
    <r>
      <t xml:space="preserve">b </t>
    </r>
    <r>
      <rPr>
        <sz val="10"/>
        <rFont val="Arial"/>
        <family val="2"/>
      </rPr>
      <t>( adm )</t>
    </r>
  </si>
  <si>
    <r>
      <t>w</t>
    </r>
    <r>
      <rPr>
        <i/>
        <vertAlign val="subscript"/>
        <sz val="10"/>
        <rFont val="Arial"/>
        <family val="2"/>
      </rPr>
      <t>1</t>
    </r>
  </si>
  <si>
    <r>
      <t>w</t>
    </r>
    <r>
      <rPr>
        <i/>
        <vertAlign val="subscript"/>
        <sz val="10"/>
        <rFont val="Arial"/>
        <family val="2"/>
      </rPr>
      <t>2</t>
    </r>
  </si>
  <si>
    <r>
      <t>C(Kg/m</t>
    </r>
    <r>
      <rPr>
        <vertAlign val="superscript"/>
        <sz val="10"/>
        <rFont val="Arial"/>
        <family val="2"/>
      </rPr>
      <t>3</t>
    </r>
    <r>
      <rPr>
        <sz val="10"/>
        <rFont val="Arial"/>
        <family val="2"/>
      </rPr>
      <t>)</t>
    </r>
  </si>
  <si>
    <t>C(mg/L)</t>
  </si>
  <si>
    <t>X-Xo ( m )</t>
  </si>
  <si>
    <t>Y-Yo ( m )</t>
  </si>
  <si>
    <t>Z-Zo ( m )</t>
  </si>
  <si>
    <t>t-to ( seg )</t>
  </si>
  <si>
    <t xml:space="preserve">Caso B:  Fuente continua de un contaminante conservativo </t>
  </si>
  <si>
    <t>C(x,y,z,t) (mg/L)</t>
  </si>
  <si>
    <r>
      <t>C(x,y,z,t) (Kg/m</t>
    </r>
    <r>
      <rPr>
        <vertAlign val="superscript"/>
        <sz val="8"/>
        <rFont val="Arial"/>
        <family val="2"/>
      </rPr>
      <t>3</t>
    </r>
    <r>
      <rPr>
        <sz val="8"/>
        <rFont val="Arial"/>
        <family val="2"/>
      </rPr>
      <t>)</t>
    </r>
  </si>
  <si>
    <t>Resultados</t>
  </si>
  <si>
    <t>Datos</t>
  </si>
  <si>
    <r>
      <t>D</t>
    </r>
    <r>
      <rPr>
        <sz val="10"/>
        <rFont val="Arial"/>
        <family val="2"/>
      </rPr>
      <t>X ( m ) =</t>
    </r>
  </si>
  <si>
    <r>
      <t>D</t>
    </r>
    <r>
      <rPr>
        <sz val="10"/>
        <rFont val="Arial"/>
        <family val="2"/>
      </rPr>
      <t>Y ( m ) =</t>
    </r>
  </si>
  <si>
    <r>
      <t>D</t>
    </r>
    <r>
      <rPr>
        <sz val="10"/>
        <rFont val="Arial"/>
        <family val="2"/>
      </rPr>
      <t>Z ( m ) =</t>
    </r>
  </si>
  <si>
    <r>
      <t>D</t>
    </r>
    <r>
      <rPr>
        <sz val="10"/>
        <rFont val="Arial"/>
        <family val="2"/>
      </rPr>
      <t>T ( m ) =</t>
    </r>
  </si>
  <si>
    <t>Además se puede evaluar para un punto fijo la variación de la concentración en función del tiempo.</t>
  </si>
  <si>
    <t>SIMULACIÓN DE LA DISPERSIÓN DEL CONTAMINANTE EN UN RÍO</t>
  </si>
  <si>
    <r>
      <t>ü</t>
    </r>
    <r>
      <rPr>
        <sz val="7"/>
        <rFont val="Times New Roman"/>
        <family val="1"/>
      </rPr>
      <t xml:space="preserve"> </t>
    </r>
    <r>
      <rPr>
        <sz val="12"/>
        <rFont val="Arial"/>
        <family val="2"/>
      </rPr>
      <t>El tipo de proceso que interviene es físico.</t>
    </r>
  </si>
  <si>
    <r>
      <t>ü</t>
    </r>
    <r>
      <rPr>
        <sz val="7"/>
        <rFont val="Times New Roman"/>
        <family val="1"/>
      </rPr>
      <t xml:space="preserve"> </t>
    </r>
    <r>
      <rPr>
        <sz val="12"/>
        <rFont val="Arial"/>
        <family val="2"/>
      </rPr>
      <t>El método de solución es analítico.</t>
    </r>
  </si>
  <si>
    <r>
      <t>ü</t>
    </r>
    <r>
      <rPr>
        <sz val="7"/>
        <rFont val="Times New Roman"/>
        <family val="1"/>
      </rPr>
      <t xml:space="preserve"> </t>
    </r>
    <r>
      <rPr>
        <sz val="12"/>
        <rFont val="Arial"/>
        <family val="2"/>
      </rPr>
      <t>El tipo de cuerpo de agua es un río.</t>
    </r>
  </si>
  <si>
    <r>
      <t>ü</t>
    </r>
    <r>
      <rPr>
        <sz val="7"/>
        <rFont val="Times New Roman"/>
        <family val="1"/>
      </rPr>
      <t xml:space="preserve"> </t>
    </r>
    <r>
      <rPr>
        <sz val="12"/>
        <rFont val="Arial"/>
        <family val="2"/>
      </rPr>
      <t>De tres dimensiones.</t>
    </r>
  </si>
  <si>
    <r>
      <t>ü</t>
    </r>
    <r>
      <rPr>
        <sz val="7"/>
        <rFont val="Times New Roman"/>
        <family val="1"/>
      </rPr>
      <t xml:space="preserve"> </t>
    </r>
    <r>
      <rPr>
        <sz val="12"/>
        <rFont val="Arial"/>
        <family val="2"/>
      </rPr>
      <t>El estado es transitorio o estacionario.</t>
    </r>
  </si>
  <si>
    <r>
      <t>ü</t>
    </r>
    <r>
      <rPr>
        <sz val="7"/>
        <rFont val="Times New Roman"/>
        <family val="1"/>
      </rPr>
      <t xml:space="preserve"> </t>
    </r>
    <r>
      <rPr>
        <sz val="12"/>
        <rFont val="Arial"/>
        <family val="2"/>
      </rPr>
      <t>Los tipos de transportes son: advección y dispersión.</t>
    </r>
  </si>
  <si>
    <r>
      <t>ü</t>
    </r>
    <r>
      <rPr>
        <sz val="7"/>
        <rFont val="Times New Roman"/>
        <family val="1"/>
      </rPr>
      <t xml:space="preserve"> </t>
    </r>
    <r>
      <rPr>
        <sz val="12"/>
        <rFont val="Arial"/>
        <family val="2"/>
      </rPr>
      <t>La flexibilidad para la adaptación de diferentes condiciones: longitud, ancho y profundidad del río, masa del contaminante, concentración del contaminante, tiempo transcurrido después del derrame, velocidad de la corriente del río.</t>
    </r>
  </si>
  <si>
    <r>
      <t>ü</t>
    </r>
    <r>
      <rPr>
        <sz val="7"/>
        <rFont val="Times New Roman"/>
        <family val="1"/>
      </rPr>
      <t xml:space="preserve"> </t>
    </r>
    <r>
      <rPr>
        <sz val="12"/>
        <rFont val="Arial"/>
        <family val="2"/>
      </rPr>
      <t>La aplicabilidad del modelo para simular casos de fuente puntual y continua de un contaminante.</t>
    </r>
  </si>
  <si>
    <r>
      <t>ü</t>
    </r>
    <r>
      <rPr>
        <sz val="7"/>
        <rFont val="Times New Roman"/>
        <family val="1"/>
      </rPr>
      <t xml:space="preserve"> </t>
    </r>
    <r>
      <rPr>
        <sz val="12"/>
        <rFont val="Arial"/>
        <family val="2"/>
      </rPr>
      <t>La viabilidad es económica debido a que es una hoja de cálculo Excel y funciona en cualquier computadora personal.</t>
    </r>
  </si>
  <si>
    <t>La observación de las características de la corriente del río considera una forma paralelepípeda rectangular.</t>
  </si>
  <si>
    <t>Antes de la selección del modelo matemático, se consideraron criterios que a continuación se mencionan:</t>
  </si>
  <si>
    <t>Algunas de las características generales que un modelo de simulación que debe presentar:</t>
  </si>
  <si>
    <t>Tomando en consideración los criterios, el modelo matemático que se ajusta más al fenómeno físico de la dispersión del contaminante conservativo en un río:</t>
  </si>
  <si>
    <t>Las limitantes para la ecuación (1) son las siguientes:</t>
  </si>
  <si>
    <t>Ec. (1)</t>
  </si>
  <si>
    <t>Ec. (2)</t>
  </si>
  <si>
    <r>
      <t xml:space="preserve">Coordenada </t>
    </r>
    <r>
      <rPr>
        <i/>
        <sz val="12"/>
        <rFont val="Arial"/>
        <family val="2"/>
      </rPr>
      <t>X</t>
    </r>
    <r>
      <rPr>
        <sz val="12"/>
        <rFont val="Arial"/>
        <family val="2"/>
      </rPr>
      <t xml:space="preserve"> de la fuente, </t>
    </r>
    <r>
      <rPr>
        <i/>
        <sz val="12"/>
        <rFont val="Arial"/>
        <family val="2"/>
      </rPr>
      <t>X</t>
    </r>
    <r>
      <rPr>
        <i/>
        <vertAlign val="subscript"/>
        <sz val="12"/>
        <rFont val="Arial"/>
        <family val="2"/>
      </rPr>
      <t>0</t>
    </r>
    <r>
      <rPr>
        <sz val="12"/>
        <rFont val="Arial"/>
        <family val="2"/>
      </rPr>
      <t xml:space="preserve"> (m) =</t>
    </r>
  </si>
  <si>
    <r>
      <t xml:space="preserve">Masa del contaminante, </t>
    </r>
    <r>
      <rPr>
        <i/>
        <sz val="12"/>
        <rFont val="Arial"/>
        <family val="2"/>
      </rPr>
      <t>M</t>
    </r>
    <r>
      <rPr>
        <sz val="12"/>
        <rFont val="Arial"/>
        <family val="2"/>
      </rPr>
      <t xml:space="preserve"> (kg) =</t>
    </r>
  </si>
  <si>
    <r>
      <t xml:space="preserve">Longitud del río, </t>
    </r>
    <r>
      <rPr>
        <i/>
        <sz val="12"/>
        <rFont val="Arial"/>
        <family val="2"/>
      </rPr>
      <t>X</t>
    </r>
    <r>
      <rPr>
        <i/>
        <vertAlign val="subscript"/>
        <sz val="12"/>
        <rFont val="Arial"/>
        <family val="2"/>
      </rPr>
      <t>n</t>
    </r>
    <r>
      <rPr>
        <sz val="12"/>
        <rFont val="Arial"/>
        <family val="2"/>
      </rPr>
      <t xml:space="preserve"> (m) =</t>
    </r>
  </si>
  <si>
    <r>
      <t xml:space="preserve">Tiempo inicial de la descarga, </t>
    </r>
    <r>
      <rPr>
        <i/>
        <sz val="12"/>
        <rFont val="Arial"/>
        <family val="2"/>
      </rPr>
      <t>t</t>
    </r>
    <r>
      <rPr>
        <i/>
        <vertAlign val="subscript"/>
        <sz val="12"/>
        <rFont val="Arial"/>
        <family val="2"/>
      </rPr>
      <t>0</t>
    </r>
    <r>
      <rPr>
        <sz val="12"/>
        <rFont val="Arial"/>
        <family val="2"/>
      </rPr>
      <t xml:space="preserve"> (s) =</t>
    </r>
  </si>
  <si>
    <r>
      <t xml:space="preserve">Ancho promedio del río, </t>
    </r>
    <r>
      <rPr>
        <i/>
        <sz val="12"/>
        <rFont val="Arial"/>
        <family val="2"/>
      </rPr>
      <t>Y</t>
    </r>
    <r>
      <rPr>
        <i/>
        <vertAlign val="subscript"/>
        <sz val="12"/>
        <rFont val="Arial"/>
        <family val="2"/>
      </rPr>
      <t>n</t>
    </r>
    <r>
      <rPr>
        <sz val="12"/>
        <rFont val="Arial"/>
        <family val="2"/>
      </rPr>
      <t xml:space="preserve"> (m) =</t>
    </r>
  </si>
  <si>
    <r>
      <t xml:space="preserve">Profundidad promedio del río, </t>
    </r>
    <r>
      <rPr>
        <i/>
        <sz val="12"/>
        <rFont val="Arial"/>
        <family val="2"/>
      </rPr>
      <t>Z</t>
    </r>
    <r>
      <rPr>
        <i/>
        <vertAlign val="subscript"/>
        <sz val="12"/>
        <rFont val="Arial"/>
        <family val="2"/>
      </rPr>
      <t>n</t>
    </r>
    <r>
      <rPr>
        <sz val="12"/>
        <rFont val="Arial"/>
        <family val="2"/>
      </rPr>
      <t xml:space="preserve"> (m) =</t>
    </r>
  </si>
  <si>
    <r>
      <t xml:space="preserve">Tiempo transcurrido despues de la descarga, </t>
    </r>
    <r>
      <rPr>
        <i/>
        <sz val="12"/>
        <rFont val="Arial"/>
        <family val="2"/>
      </rPr>
      <t>t</t>
    </r>
    <r>
      <rPr>
        <sz val="12"/>
        <rFont val="Arial"/>
        <family val="2"/>
      </rPr>
      <t xml:space="preserve"> (s) =</t>
    </r>
  </si>
  <si>
    <r>
      <t xml:space="preserve">Velocidad del Río en la dirección de </t>
    </r>
    <r>
      <rPr>
        <i/>
        <sz val="12"/>
        <rFont val="Arial"/>
        <family val="2"/>
      </rPr>
      <t>X</t>
    </r>
    <r>
      <rPr>
        <sz val="12"/>
        <rFont val="Arial"/>
        <family val="2"/>
      </rPr>
      <t xml:space="preserve">, </t>
    </r>
    <r>
      <rPr>
        <i/>
        <sz val="12"/>
        <rFont val="Book Antiqua"/>
        <family val="1"/>
      </rPr>
      <t>u</t>
    </r>
    <r>
      <rPr>
        <sz val="12"/>
        <rFont val="Arial"/>
        <family val="2"/>
      </rPr>
      <t xml:space="preserve"> (m/s) =</t>
    </r>
  </si>
  <si>
    <r>
      <t xml:space="preserve">Velocidad del Río en la dirección de </t>
    </r>
    <r>
      <rPr>
        <i/>
        <sz val="12"/>
        <rFont val="Arial"/>
        <family val="2"/>
      </rPr>
      <t>Y</t>
    </r>
    <r>
      <rPr>
        <sz val="12"/>
        <rFont val="Arial"/>
        <family val="2"/>
      </rPr>
      <t xml:space="preserve">, </t>
    </r>
    <r>
      <rPr>
        <i/>
        <sz val="12"/>
        <rFont val="Book Antiqua"/>
        <family val="1"/>
      </rPr>
      <t>v</t>
    </r>
    <r>
      <rPr>
        <sz val="12"/>
        <rFont val="Arial"/>
        <family val="2"/>
      </rPr>
      <t xml:space="preserve"> (m/s) =</t>
    </r>
  </si>
  <si>
    <r>
      <t xml:space="preserve">Velocidad del Río en la dirección de </t>
    </r>
    <r>
      <rPr>
        <i/>
        <sz val="12"/>
        <rFont val="Arial"/>
        <family val="2"/>
      </rPr>
      <t>Z</t>
    </r>
    <r>
      <rPr>
        <sz val="12"/>
        <rFont val="Arial"/>
        <family val="2"/>
      </rPr>
      <t xml:space="preserve">, </t>
    </r>
    <r>
      <rPr>
        <i/>
        <sz val="12"/>
        <rFont val="Book Antiqua"/>
        <family val="1"/>
      </rPr>
      <t>w</t>
    </r>
    <r>
      <rPr>
        <sz val="12"/>
        <rFont val="Arial"/>
        <family val="2"/>
      </rPr>
      <t xml:space="preserve"> (m/s) =</t>
    </r>
  </si>
  <si>
    <r>
      <t>Aceleración de la gravedad, g (m/s</t>
    </r>
    <r>
      <rPr>
        <vertAlign val="superscript"/>
        <sz val="12"/>
        <color theme="0"/>
        <rFont val="Arial"/>
        <family val="2"/>
      </rPr>
      <t>2</t>
    </r>
    <r>
      <rPr>
        <sz val="12"/>
        <color theme="0"/>
        <rFont val="Arial"/>
        <family val="2"/>
      </rPr>
      <t xml:space="preserve">) = </t>
    </r>
  </si>
  <si>
    <r>
      <t xml:space="preserve">Variación de los coeficientes de dispersión longitudinal y transversal, con respecto a la profundidad </t>
    </r>
    <r>
      <rPr>
        <i/>
        <sz val="12"/>
        <color theme="0"/>
        <rFont val="Arial"/>
        <family val="2"/>
      </rPr>
      <t>Z</t>
    </r>
    <r>
      <rPr>
        <sz val="12"/>
        <color theme="0"/>
        <rFont val="Arial"/>
        <family val="2"/>
      </rPr>
      <t xml:space="preserve">, </t>
    </r>
    <r>
      <rPr>
        <sz val="12"/>
        <color theme="0"/>
        <rFont val="Symbol"/>
        <family val="1"/>
        <charset val="2"/>
      </rPr>
      <t>a</t>
    </r>
    <r>
      <rPr>
        <sz val="12"/>
        <color theme="0"/>
        <rFont val="Arial"/>
        <family val="2"/>
      </rPr>
      <t xml:space="preserve"> (m</t>
    </r>
    <r>
      <rPr>
        <vertAlign val="superscript"/>
        <sz val="12"/>
        <color theme="0"/>
        <rFont val="Arial"/>
        <family val="2"/>
      </rPr>
      <t>-1</t>
    </r>
    <r>
      <rPr>
        <sz val="12"/>
        <color theme="0"/>
        <rFont val="Arial"/>
        <family val="2"/>
      </rPr>
      <t>) =</t>
    </r>
  </si>
  <si>
    <r>
      <t>Constante de velocidad de reacción, K (seg</t>
    </r>
    <r>
      <rPr>
        <vertAlign val="superscript"/>
        <sz val="12"/>
        <color theme="0"/>
        <rFont val="Arial"/>
        <family val="2"/>
      </rPr>
      <t>-1</t>
    </r>
    <r>
      <rPr>
        <sz val="12"/>
        <color theme="0"/>
        <rFont val="Arial"/>
        <family val="2"/>
      </rPr>
      <t>) =</t>
    </r>
  </si>
  <si>
    <r>
      <t xml:space="preserve">Pendiente del rio, </t>
    </r>
    <r>
      <rPr>
        <i/>
        <sz val="12"/>
        <rFont val="Arial"/>
        <family val="2"/>
      </rPr>
      <t>S</t>
    </r>
    <r>
      <rPr>
        <sz val="12"/>
        <rFont val="Arial"/>
        <family val="2"/>
      </rPr>
      <t xml:space="preserve"> (m/m) =</t>
    </r>
  </si>
  <si>
    <r>
      <t xml:space="preserve">Ángulo de inclinación del rio, </t>
    </r>
    <r>
      <rPr>
        <sz val="8"/>
        <rFont val="Symbol"/>
        <family val="1"/>
        <charset val="2"/>
      </rPr>
      <t>f</t>
    </r>
    <r>
      <rPr>
        <sz val="8"/>
        <rFont val="Arial"/>
        <family val="2"/>
      </rPr>
      <t xml:space="preserve"> (grado) =</t>
    </r>
  </si>
  <si>
    <r>
      <t xml:space="preserve">Ángulo de inclinación del rio, </t>
    </r>
    <r>
      <rPr>
        <sz val="12"/>
        <color theme="0"/>
        <rFont val="Symbol"/>
        <family val="1"/>
        <charset val="2"/>
      </rPr>
      <t>f</t>
    </r>
    <r>
      <rPr>
        <sz val="12"/>
        <color theme="0"/>
        <rFont val="Arial"/>
        <family val="2"/>
      </rPr>
      <t xml:space="preserve"> (grado) =</t>
    </r>
  </si>
  <si>
    <r>
      <t xml:space="preserve">Coordenada X de la fuente, </t>
    </r>
    <r>
      <rPr>
        <i/>
        <sz val="8"/>
        <rFont val="Arial"/>
        <family val="2"/>
      </rPr>
      <t>X</t>
    </r>
    <r>
      <rPr>
        <i/>
        <vertAlign val="subscript"/>
        <sz val="8"/>
        <rFont val="Arial"/>
        <family val="2"/>
      </rPr>
      <t>0</t>
    </r>
    <r>
      <rPr>
        <sz val="8"/>
        <rFont val="Arial"/>
        <family val="2"/>
      </rPr>
      <t xml:space="preserve"> (m) =  </t>
    </r>
  </si>
  <si>
    <r>
      <t xml:space="preserve">Coordenada X de la fuente, </t>
    </r>
    <r>
      <rPr>
        <i/>
        <sz val="8"/>
        <rFont val="Arial"/>
        <family val="2"/>
      </rPr>
      <t>Z</t>
    </r>
    <r>
      <rPr>
        <i/>
        <vertAlign val="subscript"/>
        <sz val="8"/>
        <rFont val="Arial"/>
        <family val="2"/>
      </rPr>
      <t>0</t>
    </r>
    <r>
      <rPr>
        <sz val="8"/>
        <rFont val="Arial"/>
        <family val="2"/>
      </rPr>
      <t xml:space="preserve"> (m) =  </t>
    </r>
  </si>
  <si>
    <r>
      <t xml:space="preserve">Masa del contaminante, </t>
    </r>
    <r>
      <rPr>
        <i/>
        <sz val="8"/>
        <rFont val="Arial"/>
        <family val="2"/>
      </rPr>
      <t>M</t>
    </r>
    <r>
      <rPr>
        <sz val="8"/>
        <rFont val="Arial"/>
        <family val="2"/>
      </rPr>
      <t xml:space="preserve"> (kg) =</t>
    </r>
  </si>
  <si>
    <r>
      <t xml:space="preserve">Coordenada X de la fuente, </t>
    </r>
    <r>
      <rPr>
        <i/>
        <sz val="8"/>
        <rFont val="Arial"/>
        <family val="2"/>
      </rPr>
      <t>Y</t>
    </r>
    <r>
      <rPr>
        <i/>
        <vertAlign val="subscript"/>
        <sz val="8"/>
        <rFont val="Arial"/>
        <family val="2"/>
      </rPr>
      <t>0</t>
    </r>
    <r>
      <rPr>
        <sz val="8"/>
        <rFont val="Arial"/>
        <family val="2"/>
      </rPr>
      <t xml:space="preserve"> (m) =  </t>
    </r>
  </si>
  <si>
    <r>
      <t xml:space="preserve">Tiempo inicial de la descarga, </t>
    </r>
    <r>
      <rPr>
        <i/>
        <sz val="8"/>
        <rFont val="Arial"/>
        <family val="2"/>
      </rPr>
      <t>t</t>
    </r>
    <r>
      <rPr>
        <i/>
        <vertAlign val="subscript"/>
        <sz val="8"/>
        <rFont val="Arial"/>
        <family val="2"/>
      </rPr>
      <t>0</t>
    </r>
    <r>
      <rPr>
        <sz val="8"/>
        <rFont val="Arial"/>
        <family val="2"/>
      </rPr>
      <t xml:space="preserve"> (s) =  </t>
    </r>
  </si>
  <si>
    <r>
      <t xml:space="preserve">Longitud del río, </t>
    </r>
    <r>
      <rPr>
        <i/>
        <sz val="8"/>
        <rFont val="Arial"/>
        <family val="2"/>
      </rPr>
      <t>X</t>
    </r>
    <r>
      <rPr>
        <i/>
        <vertAlign val="subscript"/>
        <sz val="8"/>
        <rFont val="Arial"/>
        <family val="2"/>
      </rPr>
      <t>n</t>
    </r>
    <r>
      <rPr>
        <sz val="8"/>
        <rFont val="Arial"/>
        <family val="2"/>
      </rPr>
      <t xml:space="preserve"> (m) =  </t>
    </r>
  </si>
  <si>
    <r>
      <t>Ancho promedio del río, Y</t>
    </r>
    <r>
      <rPr>
        <vertAlign val="subscript"/>
        <sz val="8"/>
        <rFont val="Arial"/>
        <family val="2"/>
      </rPr>
      <t>n</t>
    </r>
    <r>
      <rPr>
        <sz val="8"/>
        <rFont val="Arial"/>
        <family val="2"/>
      </rPr>
      <t xml:space="preserve"> (m) =</t>
    </r>
  </si>
  <si>
    <r>
      <t xml:space="preserve">Profundidad promedio del río, </t>
    </r>
    <r>
      <rPr>
        <i/>
        <sz val="8"/>
        <rFont val="Arial"/>
        <family val="2"/>
      </rPr>
      <t>Z</t>
    </r>
    <r>
      <rPr>
        <i/>
        <vertAlign val="subscript"/>
        <sz val="8"/>
        <rFont val="Arial"/>
        <family val="2"/>
      </rPr>
      <t>n</t>
    </r>
    <r>
      <rPr>
        <sz val="8"/>
        <rFont val="Arial"/>
        <family val="2"/>
      </rPr>
      <t xml:space="preserve"> (m) =</t>
    </r>
  </si>
  <si>
    <r>
      <t xml:space="preserve">Tiempo transcurrido despues de la descarga, </t>
    </r>
    <r>
      <rPr>
        <i/>
        <sz val="8"/>
        <rFont val="Arial"/>
        <family val="2"/>
      </rPr>
      <t>t</t>
    </r>
    <r>
      <rPr>
        <sz val="8"/>
        <rFont val="Arial"/>
        <family val="2"/>
      </rPr>
      <t xml:space="preserve"> (s) =</t>
    </r>
  </si>
  <si>
    <r>
      <t xml:space="preserve">Velocidad del Río en la dirección de </t>
    </r>
    <r>
      <rPr>
        <i/>
        <sz val="8"/>
        <rFont val="Arial"/>
        <family val="2"/>
      </rPr>
      <t>X</t>
    </r>
    <r>
      <rPr>
        <sz val="8"/>
        <rFont val="Arial"/>
        <family val="2"/>
      </rPr>
      <t xml:space="preserve">, </t>
    </r>
    <r>
      <rPr>
        <i/>
        <sz val="8"/>
        <rFont val="Book Antiqua"/>
        <family val="1"/>
      </rPr>
      <t>u</t>
    </r>
    <r>
      <rPr>
        <sz val="8"/>
        <rFont val="Arial"/>
        <family val="2"/>
      </rPr>
      <t xml:space="preserve"> (m/s) =  </t>
    </r>
  </si>
  <si>
    <r>
      <t xml:space="preserve">Velocidad del Río en la dirección de </t>
    </r>
    <r>
      <rPr>
        <i/>
        <sz val="8"/>
        <rFont val="Arial"/>
        <family val="2"/>
      </rPr>
      <t>Y</t>
    </r>
    <r>
      <rPr>
        <sz val="8"/>
        <rFont val="Arial"/>
        <family val="2"/>
      </rPr>
      <t xml:space="preserve">, </t>
    </r>
    <r>
      <rPr>
        <i/>
        <sz val="8"/>
        <rFont val="Book Antiqua"/>
        <family val="1"/>
      </rPr>
      <t>v</t>
    </r>
    <r>
      <rPr>
        <sz val="8"/>
        <rFont val="Arial"/>
        <family val="2"/>
      </rPr>
      <t xml:space="preserve"> (m/s) =  </t>
    </r>
  </si>
  <si>
    <r>
      <t xml:space="preserve">Velocidad del Río en la dirección de </t>
    </r>
    <r>
      <rPr>
        <i/>
        <sz val="8"/>
        <rFont val="Arial"/>
        <family val="2"/>
      </rPr>
      <t>Z</t>
    </r>
    <r>
      <rPr>
        <sz val="8"/>
        <rFont val="Arial"/>
        <family val="2"/>
      </rPr>
      <t xml:space="preserve">, </t>
    </r>
    <r>
      <rPr>
        <i/>
        <sz val="8"/>
        <rFont val="Book Antiqua"/>
        <family val="1"/>
      </rPr>
      <t>w</t>
    </r>
    <r>
      <rPr>
        <sz val="8"/>
        <rFont val="Arial"/>
        <family val="2"/>
      </rPr>
      <t xml:space="preserve"> ( m/s ) =  </t>
    </r>
  </si>
  <si>
    <r>
      <t>R</t>
    </r>
    <r>
      <rPr>
        <vertAlign val="subscript"/>
        <sz val="8"/>
        <rFont val="Arial"/>
        <family val="2"/>
      </rPr>
      <t>H</t>
    </r>
    <r>
      <rPr>
        <sz val="8"/>
        <rFont val="Arial"/>
        <family val="2"/>
      </rPr>
      <t xml:space="preserve">=Radio hidraulico, </t>
    </r>
    <r>
      <rPr>
        <i/>
        <sz val="8"/>
        <rFont val="Arial"/>
        <family val="2"/>
      </rPr>
      <t>R</t>
    </r>
    <r>
      <rPr>
        <i/>
        <vertAlign val="subscript"/>
        <sz val="8"/>
        <rFont val="Arial"/>
        <family val="2"/>
      </rPr>
      <t>H</t>
    </r>
    <r>
      <rPr>
        <sz val="8"/>
        <rFont val="Arial"/>
        <family val="2"/>
      </rPr>
      <t xml:space="preserve"> ( m ) =  </t>
    </r>
  </si>
  <si>
    <r>
      <t>Aceleración de la gravedad, g (m/s</t>
    </r>
    <r>
      <rPr>
        <vertAlign val="superscript"/>
        <sz val="8"/>
        <rFont val="Arial"/>
        <family val="2"/>
      </rPr>
      <t>2</t>
    </r>
    <r>
      <rPr>
        <sz val="8"/>
        <rFont val="Arial"/>
        <family val="2"/>
      </rPr>
      <t xml:space="preserve">) = </t>
    </r>
  </si>
  <si>
    <r>
      <t xml:space="preserve">Pendiente del rio, </t>
    </r>
    <r>
      <rPr>
        <i/>
        <sz val="8"/>
        <rFont val="Arial"/>
        <family val="2"/>
      </rPr>
      <t>S</t>
    </r>
    <r>
      <rPr>
        <sz val="8"/>
        <rFont val="Arial"/>
        <family val="2"/>
      </rPr>
      <t xml:space="preserve"> (m/m) =  </t>
    </r>
  </si>
  <si>
    <r>
      <t>Coeficiente de Manning,</t>
    </r>
    <r>
      <rPr>
        <i/>
        <sz val="8"/>
        <rFont val="Arial"/>
        <family val="2"/>
      </rPr>
      <t xml:space="preserve"> N</t>
    </r>
    <r>
      <rPr>
        <i/>
        <vertAlign val="subscript"/>
        <sz val="8"/>
        <rFont val="Arial"/>
        <family val="2"/>
      </rPr>
      <t>m</t>
    </r>
    <r>
      <rPr>
        <sz val="8"/>
        <rFont val="Arial"/>
        <family val="2"/>
      </rPr>
      <t xml:space="preserve"> (m</t>
    </r>
    <r>
      <rPr>
        <vertAlign val="superscript"/>
        <sz val="8"/>
        <rFont val="Arial"/>
        <family val="2"/>
      </rPr>
      <t>1/6</t>
    </r>
    <r>
      <rPr>
        <sz val="8"/>
        <rFont val="Arial"/>
        <family val="2"/>
      </rPr>
      <t xml:space="preserve">) =  </t>
    </r>
  </si>
  <si>
    <t>Velocidad de fricción, v* (m/s) =</t>
  </si>
  <si>
    <r>
      <t xml:space="preserve">Radio hidraulico, </t>
    </r>
    <r>
      <rPr>
        <i/>
        <sz val="12"/>
        <color theme="0"/>
        <rFont val="Arial"/>
        <family val="2"/>
      </rPr>
      <t>R</t>
    </r>
    <r>
      <rPr>
        <i/>
        <vertAlign val="subscript"/>
        <sz val="12"/>
        <color theme="0"/>
        <rFont val="Arial"/>
        <family val="2"/>
      </rPr>
      <t>H</t>
    </r>
    <r>
      <rPr>
        <sz val="12"/>
        <color theme="0"/>
        <rFont val="Arial"/>
        <family val="2"/>
      </rPr>
      <t xml:space="preserve"> ( m ) =</t>
    </r>
  </si>
  <si>
    <r>
      <t xml:space="preserve">Coeficiente de Manning, </t>
    </r>
    <r>
      <rPr>
        <i/>
        <sz val="12"/>
        <color theme="0"/>
        <rFont val="Arial"/>
        <family val="2"/>
      </rPr>
      <t>N</t>
    </r>
    <r>
      <rPr>
        <i/>
        <vertAlign val="subscript"/>
        <sz val="12"/>
        <color theme="0"/>
        <rFont val="Arial"/>
        <family val="2"/>
      </rPr>
      <t>m</t>
    </r>
    <r>
      <rPr>
        <sz val="12"/>
        <color theme="0"/>
        <rFont val="Arial"/>
        <family val="2"/>
      </rPr>
      <t xml:space="preserve"> (m</t>
    </r>
    <r>
      <rPr>
        <vertAlign val="superscript"/>
        <sz val="12"/>
        <color theme="0"/>
        <rFont val="Arial"/>
        <family val="2"/>
      </rPr>
      <t>1/6</t>
    </r>
    <r>
      <rPr>
        <sz val="12"/>
        <color theme="0"/>
        <rFont val="Arial"/>
        <family val="2"/>
      </rPr>
      <t>) =</t>
    </r>
  </si>
  <si>
    <r>
      <t>Constante del coeficiente de dispersión turbulento superficial (</t>
    </r>
    <r>
      <rPr>
        <i/>
        <sz val="12"/>
        <color theme="0"/>
        <rFont val="Arial"/>
        <family val="2"/>
      </rPr>
      <t>X,Y</t>
    </r>
    <r>
      <rPr>
        <sz val="12"/>
        <color theme="0"/>
        <rFont val="Arial"/>
        <family val="2"/>
      </rPr>
      <t xml:space="preserve">), </t>
    </r>
    <r>
      <rPr>
        <i/>
        <sz val="12"/>
        <color theme="0"/>
        <rFont val="Arial"/>
        <family val="2"/>
      </rPr>
      <t>C</t>
    </r>
    <r>
      <rPr>
        <i/>
        <vertAlign val="subscript"/>
        <sz val="12"/>
        <color theme="0"/>
        <rFont val="Arial"/>
        <family val="2"/>
      </rPr>
      <t>S</t>
    </r>
    <r>
      <rPr>
        <sz val="12"/>
        <color theme="0"/>
        <rFont val="Arial"/>
        <family val="2"/>
      </rPr>
      <t xml:space="preserve"> (m</t>
    </r>
    <r>
      <rPr>
        <vertAlign val="superscript"/>
        <sz val="12"/>
        <color theme="0"/>
        <rFont val="Arial"/>
        <family val="2"/>
      </rPr>
      <t>2/3</t>
    </r>
    <r>
      <rPr>
        <sz val="12"/>
        <color theme="0"/>
        <rFont val="Arial"/>
        <family val="2"/>
      </rPr>
      <t>/s) =</t>
    </r>
  </si>
  <si>
    <r>
      <t xml:space="preserve">Variación de los coeficientes de dispersión longitudinal y transversal, con respecto a la profundidad Z, </t>
    </r>
    <r>
      <rPr>
        <sz val="8"/>
        <rFont val="Symbol"/>
        <family val="1"/>
        <charset val="2"/>
      </rPr>
      <t>a</t>
    </r>
    <r>
      <rPr>
        <sz val="8"/>
        <rFont val="Arial"/>
        <family val="2"/>
      </rPr>
      <t xml:space="preserve"> (m</t>
    </r>
    <r>
      <rPr>
        <vertAlign val="superscript"/>
        <sz val="8"/>
        <rFont val="Arial"/>
        <family val="2"/>
      </rPr>
      <t>-1</t>
    </r>
    <r>
      <rPr>
        <sz val="8"/>
        <rFont val="Arial"/>
        <family val="2"/>
      </rPr>
      <t>) =</t>
    </r>
  </si>
  <si>
    <r>
      <t xml:space="preserve">Constante del coeficiente de dispersión turbulento superficial (X,Y), </t>
    </r>
    <r>
      <rPr>
        <i/>
        <sz val="8"/>
        <rFont val="Arial"/>
        <family val="2"/>
      </rPr>
      <t>C</t>
    </r>
    <r>
      <rPr>
        <i/>
        <vertAlign val="subscript"/>
        <sz val="8"/>
        <rFont val="Arial"/>
        <family val="2"/>
      </rPr>
      <t>S</t>
    </r>
    <r>
      <rPr>
        <sz val="8"/>
        <rFont val="Arial"/>
        <family val="2"/>
      </rPr>
      <t xml:space="preserve"> (m</t>
    </r>
    <r>
      <rPr>
        <vertAlign val="superscript"/>
        <sz val="8"/>
        <rFont val="Arial"/>
        <family val="2"/>
      </rPr>
      <t>2/3</t>
    </r>
    <r>
      <rPr>
        <sz val="8"/>
        <rFont val="Arial"/>
        <family val="2"/>
      </rPr>
      <t>/s) =</t>
    </r>
  </si>
  <si>
    <r>
      <t xml:space="preserve">Coordenada Y de la fuente, </t>
    </r>
    <r>
      <rPr>
        <i/>
        <sz val="12"/>
        <rFont val="Arial"/>
        <family val="2"/>
      </rPr>
      <t>Y</t>
    </r>
    <r>
      <rPr>
        <i/>
        <vertAlign val="subscript"/>
        <sz val="12"/>
        <rFont val="Arial"/>
        <family val="2"/>
      </rPr>
      <t>0</t>
    </r>
    <r>
      <rPr>
        <sz val="12"/>
        <rFont val="Arial"/>
        <family val="2"/>
      </rPr>
      <t xml:space="preserve"> ( m ) =</t>
    </r>
  </si>
  <si>
    <r>
      <t xml:space="preserve">Coordenada Z de la fuente, </t>
    </r>
    <r>
      <rPr>
        <i/>
        <sz val="12"/>
        <rFont val="Arial"/>
        <family val="2"/>
      </rPr>
      <t>Z</t>
    </r>
    <r>
      <rPr>
        <i/>
        <vertAlign val="subscript"/>
        <sz val="12"/>
        <rFont val="Arial"/>
        <family val="2"/>
      </rPr>
      <t>0</t>
    </r>
    <r>
      <rPr>
        <sz val="12"/>
        <rFont val="Arial"/>
        <family val="2"/>
      </rPr>
      <t xml:space="preserve"> (m) =</t>
    </r>
  </si>
  <si>
    <r>
      <t xml:space="preserve">Tiempo inicial de la descarga, </t>
    </r>
    <r>
      <rPr>
        <i/>
        <sz val="12"/>
        <rFont val="Arial"/>
        <family val="2"/>
      </rPr>
      <t>t</t>
    </r>
    <r>
      <rPr>
        <i/>
        <vertAlign val="subscript"/>
        <sz val="12"/>
        <rFont val="Arial"/>
        <family val="2"/>
      </rPr>
      <t>0</t>
    </r>
    <r>
      <rPr>
        <sz val="12"/>
        <rFont val="Arial"/>
        <family val="2"/>
      </rPr>
      <t xml:space="preserve"> (s) =   </t>
    </r>
  </si>
  <si>
    <r>
      <t>Longitud del río,</t>
    </r>
    <r>
      <rPr>
        <i/>
        <sz val="12"/>
        <rFont val="Arial"/>
        <family val="2"/>
      </rPr>
      <t xml:space="preserve"> X</t>
    </r>
    <r>
      <rPr>
        <i/>
        <vertAlign val="subscript"/>
        <sz val="12"/>
        <rFont val="Arial"/>
        <family val="2"/>
      </rPr>
      <t>n</t>
    </r>
    <r>
      <rPr>
        <sz val="12"/>
        <rFont val="Arial"/>
        <family val="2"/>
      </rPr>
      <t xml:space="preserve"> (m) =  </t>
    </r>
  </si>
  <si>
    <r>
      <t xml:space="preserve">Ancho promedio del río, </t>
    </r>
    <r>
      <rPr>
        <i/>
        <sz val="12"/>
        <rFont val="Arial"/>
        <family val="2"/>
      </rPr>
      <t>Y</t>
    </r>
    <r>
      <rPr>
        <i/>
        <vertAlign val="subscript"/>
        <sz val="12"/>
        <rFont val="Arial"/>
        <family val="2"/>
      </rPr>
      <t>n</t>
    </r>
    <r>
      <rPr>
        <sz val="12"/>
        <rFont val="Arial"/>
        <family val="2"/>
      </rPr>
      <t xml:space="preserve"> ( m ) =  </t>
    </r>
  </si>
  <si>
    <r>
      <t xml:space="preserve">Profundidad promedio del río, </t>
    </r>
    <r>
      <rPr>
        <i/>
        <sz val="12"/>
        <rFont val="Arial"/>
        <family val="2"/>
      </rPr>
      <t>Z</t>
    </r>
    <r>
      <rPr>
        <i/>
        <vertAlign val="subscript"/>
        <sz val="12"/>
        <rFont val="Arial"/>
        <family val="2"/>
      </rPr>
      <t>n</t>
    </r>
    <r>
      <rPr>
        <sz val="12"/>
        <rFont val="Arial"/>
        <family val="2"/>
      </rPr>
      <t xml:space="preserve"> (m) =  </t>
    </r>
  </si>
  <si>
    <r>
      <t xml:space="preserve">Tiempo transcurrido despues de la descarga, </t>
    </r>
    <r>
      <rPr>
        <i/>
        <sz val="12"/>
        <rFont val="Arial"/>
        <family val="2"/>
      </rPr>
      <t>t</t>
    </r>
    <r>
      <rPr>
        <i/>
        <vertAlign val="subscript"/>
        <sz val="12"/>
        <rFont val="Arial"/>
        <family val="2"/>
      </rPr>
      <t>n</t>
    </r>
    <r>
      <rPr>
        <sz val="12"/>
        <rFont val="Arial"/>
        <family val="2"/>
      </rPr>
      <t xml:space="preserve"> (s) =  </t>
    </r>
  </si>
  <si>
    <r>
      <t xml:space="preserve">Velocidad del Río en la dirección de </t>
    </r>
    <r>
      <rPr>
        <i/>
        <sz val="12"/>
        <rFont val="Arial"/>
        <family val="2"/>
      </rPr>
      <t>X</t>
    </r>
    <r>
      <rPr>
        <sz val="12"/>
        <rFont val="Arial"/>
        <family val="2"/>
      </rPr>
      <t xml:space="preserve">, </t>
    </r>
    <r>
      <rPr>
        <i/>
        <sz val="12"/>
        <rFont val="Book Antiqua"/>
        <family val="1"/>
      </rPr>
      <t>u</t>
    </r>
    <r>
      <rPr>
        <sz val="12"/>
        <rFont val="Arial"/>
        <family val="2"/>
      </rPr>
      <t xml:space="preserve"> (m/s) =  </t>
    </r>
  </si>
  <si>
    <r>
      <t xml:space="preserve">Velocidad del Río en la dirección de </t>
    </r>
    <r>
      <rPr>
        <i/>
        <sz val="12"/>
        <rFont val="Arial"/>
        <family val="2"/>
      </rPr>
      <t>Y</t>
    </r>
    <r>
      <rPr>
        <sz val="12"/>
        <rFont val="Arial"/>
        <family val="2"/>
      </rPr>
      <t>,</t>
    </r>
    <r>
      <rPr>
        <sz val="12"/>
        <rFont val="Amaze"/>
        <family val="2"/>
      </rPr>
      <t xml:space="preserve"> </t>
    </r>
    <r>
      <rPr>
        <i/>
        <sz val="12"/>
        <rFont val="Book Antiqua"/>
        <family val="1"/>
      </rPr>
      <t>v</t>
    </r>
    <r>
      <rPr>
        <sz val="12"/>
        <rFont val="Arial"/>
        <family val="2"/>
      </rPr>
      <t xml:space="preserve"> (m/s) =  </t>
    </r>
  </si>
  <si>
    <r>
      <t xml:space="preserve">Velocidad del Río en la dirección de </t>
    </r>
    <r>
      <rPr>
        <i/>
        <sz val="12"/>
        <rFont val="Arial"/>
        <family val="2"/>
      </rPr>
      <t>Z</t>
    </r>
    <r>
      <rPr>
        <sz val="12"/>
        <rFont val="Arial"/>
        <family val="2"/>
      </rPr>
      <t>,</t>
    </r>
    <r>
      <rPr>
        <sz val="12"/>
        <rFont val="Book Antiqua"/>
        <family val="1"/>
      </rPr>
      <t xml:space="preserve"> </t>
    </r>
    <r>
      <rPr>
        <i/>
        <sz val="12"/>
        <rFont val="Book Antiqua"/>
        <family val="1"/>
      </rPr>
      <t>w</t>
    </r>
    <r>
      <rPr>
        <sz val="12"/>
        <rFont val="Arial"/>
        <family val="2"/>
      </rPr>
      <t xml:space="preserve"> (m/s) =  </t>
    </r>
  </si>
  <si>
    <r>
      <t xml:space="preserve">Radio hidraulico, </t>
    </r>
    <r>
      <rPr>
        <i/>
        <sz val="12"/>
        <color theme="0"/>
        <rFont val="Arial"/>
        <family val="2"/>
      </rPr>
      <t>R</t>
    </r>
    <r>
      <rPr>
        <i/>
        <vertAlign val="subscript"/>
        <sz val="12"/>
        <color theme="0"/>
        <rFont val="Arial"/>
        <family val="2"/>
      </rPr>
      <t>H</t>
    </r>
    <r>
      <rPr>
        <sz val="12"/>
        <color theme="0"/>
        <rFont val="Arial"/>
        <family val="2"/>
      </rPr>
      <t xml:space="preserve"> (m) =</t>
    </r>
  </si>
  <si>
    <r>
      <t xml:space="preserve">Aceleración de gravedad, </t>
    </r>
    <r>
      <rPr>
        <i/>
        <sz val="12"/>
        <color theme="0"/>
        <rFont val="Arial"/>
        <family val="2"/>
      </rPr>
      <t>g</t>
    </r>
    <r>
      <rPr>
        <sz val="12"/>
        <color theme="0"/>
        <rFont val="Arial"/>
        <family val="2"/>
      </rPr>
      <t xml:space="preserve"> (m/s</t>
    </r>
    <r>
      <rPr>
        <vertAlign val="superscript"/>
        <sz val="12"/>
        <color theme="0"/>
        <rFont val="Arial"/>
        <family val="2"/>
      </rPr>
      <t>2</t>
    </r>
    <r>
      <rPr>
        <sz val="12"/>
        <color theme="0"/>
        <rFont val="Arial"/>
        <family val="2"/>
      </rPr>
      <t xml:space="preserve">) =    </t>
    </r>
  </si>
  <si>
    <r>
      <t>Constante del coeficiente de dispersión turbulento superficial (</t>
    </r>
    <r>
      <rPr>
        <i/>
        <sz val="12"/>
        <color theme="0"/>
        <rFont val="Arial"/>
        <family val="2"/>
      </rPr>
      <t>X,Y</t>
    </r>
    <r>
      <rPr>
        <sz val="12"/>
        <color theme="0"/>
        <rFont val="Arial"/>
        <family val="2"/>
      </rPr>
      <t xml:space="preserve">), </t>
    </r>
    <r>
      <rPr>
        <i/>
        <sz val="12"/>
        <color theme="0"/>
        <rFont val="Arial"/>
        <family val="2"/>
      </rPr>
      <t>C</t>
    </r>
    <r>
      <rPr>
        <i/>
        <vertAlign val="subscript"/>
        <sz val="12"/>
        <color theme="0"/>
        <rFont val="Arial"/>
        <family val="2"/>
      </rPr>
      <t>S</t>
    </r>
    <r>
      <rPr>
        <sz val="12"/>
        <color theme="0"/>
        <rFont val="Arial"/>
        <family val="2"/>
      </rPr>
      <t xml:space="preserve"> (m</t>
    </r>
    <r>
      <rPr>
        <vertAlign val="superscript"/>
        <sz val="12"/>
        <color theme="0"/>
        <rFont val="Arial"/>
        <family val="2"/>
      </rPr>
      <t>2/3</t>
    </r>
    <r>
      <rPr>
        <sz val="12"/>
        <color theme="0"/>
        <rFont val="Arial"/>
        <family val="2"/>
      </rPr>
      <t xml:space="preserve">/s) =  </t>
    </r>
  </si>
  <si>
    <t>Ec. (3)</t>
  </si>
  <si>
    <t>Ec. (4)</t>
  </si>
  <si>
    <t>Ec. (5)</t>
  </si>
  <si>
    <t>Ec. (6)</t>
  </si>
  <si>
    <t>Ec. (7)</t>
  </si>
  <si>
    <t>Ec. (8)</t>
  </si>
  <si>
    <t>Ec. (9)</t>
  </si>
  <si>
    <t>Ec. (10)</t>
  </si>
  <si>
    <t>Ec. (11)</t>
  </si>
  <si>
    <t>Ec. (12)</t>
  </si>
  <si>
    <t>Ec. (13)</t>
  </si>
  <si>
    <r>
      <rPr>
        <sz val="12"/>
        <rFont val="Wingdings 2"/>
        <family val="1"/>
        <charset val="2"/>
      </rPr>
      <t>P</t>
    </r>
    <r>
      <rPr>
        <sz val="12"/>
        <rFont val="Arial"/>
        <family val="2"/>
      </rPr>
      <t xml:space="preserve">  El tiempo </t>
    </r>
    <r>
      <rPr>
        <i/>
        <sz val="12"/>
        <rFont val="Times New Roman"/>
        <family val="1"/>
      </rPr>
      <t>t</t>
    </r>
    <r>
      <rPr>
        <i/>
        <vertAlign val="subscript"/>
        <sz val="12"/>
        <rFont val="Times New Roman"/>
        <family val="1"/>
      </rPr>
      <t>0</t>
    </r>
    <r>
      <rPr>
        <sz val="12"/>
        <rFont val="Symbol"/>
        <family val="1"/>
        <charset val="2"/>
      </rPr>
      <t>³</t>
    </r>
    <r>
      <rPr>
        <i/>
        <sz val="12"/>
        <rFont val="Times New Roman"/>
        <family val="1"/>
      </rPr>
      <t>0.</t>
    </r>
  </si>
  <si>
    <r>
      <rPr>
        <sz val="12"/>
        <rFont val="Wingdings 2"/>
        <family val="1"/>
        <charset val="2"/>
      </rPr>
      <t>P</t>
    </r>
    <r>
      <rPr>
        <sz val="12"/>
        <rFont val="Arial"/>
        <family val="2"/>
      </rPr>
      <t xml:space="preserve">  La masa del contaminante que cae en el río, </t>
    </r>
    <r>
      <rPr>
        <i/>
        <sz val="12"/>
        <rFont val="Times New Roman"/>
        <family val="1"/>
      </rPr>
      <t>M</t>
    </r>
    <r>
      <rPr>
        <sz val="12"/>
        <rFont val="Arial"/>
        <family val="2"/>
      </rPr>
      <t>&gt;</t>
    </r>
    <r>
      <rPr>
        <i/>
        <sz val="12"/>
        <rFont val="Times New Roman"/>
        <family val="1"/>
      </rPr>
      <t>0.</t>
    </r>
  </si>
  <si>
    <r>
      <rPr>
        <sz val="12"/>
        <rFont val="Wingdings 2"/>
        <family val="1"/>
        <charset val="2"/>
      </rPr>
      <t>P</t>
    </r>
    <r>
      <rPr>
        <sz val="12"/>
        <rFont val="Arial"/>
        <family val="2"/>
      </rPr>
      <t xml:space="preserve">  La descarga simulada es para un solo contaminante.</t>
    </r>
  </si>
  <si>
    <r>
      <rPr>
        <sz val="12"/>
        <rFont val="Wingdings 2"/>
        <family val="1"/>
        <charset val="2"/>
      </rPr>
      <t>P</t>
    </r>
    <r>
      <rPr>
        <sz val="12"/>
        <rFont val="Arial"/>
        <family val="2"/>
      </rPr>
      <t xml:space="preserve">  El tiempo </t>
    </r>
    <r>
      <rPr>
        <i/>
        <sz val="12"/>
        <rFont val="Times New Roman"/>
        <family val="1"/>
      </rPr>
      <t>t</t>
    </r>
    <r>
      <rPr>
        <i/>
        <vertAlign val="subscript"/>
        <sz val="12"/>
        <rFont val="Times New Roman"/>
        <family val="1"/>
      </rPr>
      <t>0</t>
    </r>
    <r>
      <rPr>
        <sz val="12"/>
        <rFont val="Symbol"/>
        <family val="1"/>
        <charset val="2"/>
      </rPr>
      <t>³</t>
    </r>
    <r>
      <rPr>
        <i/>
        <sz val="12"/>
        <rFont val="Times New Roman"/>
        <family val="1"/>
      </rPr>
      <t>0</t>
    </r>
    <r>
      <rPr>
        <sz val="12"/>
        <rFont val="Arial"/>
        <family val="2"/>
      </rPr>
      <t>.</t>
    </r>
  </si>
  <si>
    <r>
      <rPr>
        <sz val="12"/>
        <rFont val="Wingdings 2"/>
        <family val="1"/>
        <charset val="2"/>
      </rPr>
      <t>P</t>
    </r>
    <r>
      <rPr>
        <sz val="12"/>
        <rFont val="Arial"/>
        <family val="2"/>
      </rPr>
      <t xml:space="preserve">  El caudal se considera constante para un tiempo t.</t>
    </r>
  </si>
  <si>
    <r>
      <rPr>
        <sz val="12"/>
        <rFont val="Wingdings 2"/>
        <family val="1"/>
        <charset val="2"/>
      </rPr>
      <t>P</t>
    </r>
    <r>
      <rPr>
        <sz val="12"/>
        <rFont val="Arial"/>
        <family val="2"/>
      </rPr>
      <t xml:space="preserve">  La constante de reacción k es igual a 0, cuando el contaminante es conservativo.</t>
    </r>
  </si>
  <si>
    <r>
      <rPr>
        <sz val="12"/>
        <rFont val="Wingdings 2"/>
        <family val="1"/>
        <charset val="2"/>
      </rPr>
      <t>P</t>
    </r>
    <r>
      <rPr>
        <sz val="12"/>
        <rFont val="Arial"/>
        <family val="2"/>
      </rPr>
      <t xml:space="preserve">  El tramo del río en estudio es de sección transversal rectangular constante.</t>
    </r>
  </si>
  <si>
    <r>
      <rPr>
        <sz val="12"/>
        <rFont val="Wingdings 2"/>
        <family val="1"/>
        <charset val="2"/>
      </rPr>
      <t>P</t>
    </r>
    <r>
      <rPr>
        <sz val="12"/>
        <rFont val="Arial"/>
        <family val="2"/>
      </rPr>
      <t xml:space="preserve">  La velocidad promedio en la dirección de la corriente del río es constante.</t>
    </r>
  </si>
  <si>
    <r>
      <rPr>
        <sz val="12"/>
        <rFont val="Wingdings 2"/>
        <family val="1"/>
        <charset val="2"/>
      </rPr>
      <t>P</t>
    </r>
    <r>
      <rPr>
        <sz val="12"/>
        <rFont val="Arial"/>
        <family val="2"/>
      </rPr>
      <t xml:space="preserve">  El contaminante es conservativo, es decir no reacciona químicamente.</t>
    </r>
  </si>
  <si>
    <r>
      <rPr>
        <sz val="12"/>
        <rFont val="Wingdings 2"/>
        <family val="1"/>
        <charset val="2"/>
      </rPr>
      <t>P</t>
    </r>
    <r>
      <rPr>
        <sz val="12"/>
        <rFont val="Arial"/>
        <family val="2"/>
      </rPr>
      <t xml:space="preserve">  La fuente de contaminación tiene un solo componente.</t>
    </r>
  </si>
  <si>
    <r>
      <rPr>
        <sz val="12"/>
        <rFont val="Wingdings 2"/>
        <family val="1"/>
        <charset val="2"/>
      </rPr>
      <t>P</t>
    </r>
    <r>
      <rPr>
        <sz val="12"/>
        <rFont val="Arial"/>
        <family val="2"/>
      </rPr>
      <t xml:space="preserve">  Las dimensiones promedios del río se consideran constantes en el tramo de estudio: longitud, profundidad y ancho.</t>
    </r>
  </si>
  <si>
    <r>
      <rPr>
        <sz val="12"/>
        <rFont val="Wingdings 2"/>
        <family val="1"/>
        <charset val="2"/>
      </rPr>
      <t>P</t>
    </r>
    <r>
      <rPr>
        <sz val="12"/>
        <rFont val="Arial"/>
        <family val="2"/>
      </rPr>
      <t xml:space="preserve">  En las direcciones </t>
    </r>
    <r>
      <rPr>
        <i/>
        <sz val="12"/>
        <rFont val="Arial"/>
        <family val="2"/>
      </rPr>
      <t>X, Y, Z</t>
    </r>
    <r>
      <rPr>
        <sz val="12"/>
        <rFont val="Arial"/>
        <family val="2"/>
      </rPr>
      <t>, las constantes de dispersión turbulentas no varían en el tramo de estudio.</t>
    </r>
  </si>
  <si>
    <r>
      <rPr>
        <sz val="12"/>
        <rFont val="Wingdings 2"/>
        <family val="1"/>
        <charset val="2"/>
      </rPr>
      <t>P</t>
    </r>
    <r>
      <rPr>
        <sz val="12"/>
        <rFont val="Arial"/>
        <family val="2"/>
      </rPr>
      <t xml:space="preserve">  Masa del contaminante, M (kg)</t>
    </r>
  </si>
  <si>
    <r>
      <rPr>
        <sz val="12"/>
        <rFont val="Wingdings 2"/>
        <family val="1"/>
        <charset val="2"/>
      </rPr>
      <t>P</t>
    </r>
    <r>
      <rPr>
        <sz val="12"/>
        <rFont val="Arial"/>
        <family val="2"/>
      </rPr>
      <t xml:space="preserve">  Tiempo inicial de la descarga, </t>
    </r>
    <r>
      <rPr>
        <i/>
        <sz val="12"/>
        <rFont val="Arial"/>
        <family val="2"/>
      </rPr>
      <t>to</t>
    </r>
    <r>
      <rPr>
        <sz val="12"/>
        <rFont val="Arial"/>
        <family val="2"/>
      </rPr>
      <t xml:space="preserve"> (s)</t>
    </r>
  </si>
  <si>
    <r>
      <rPr>
        <sz val="12"/>
        <rFont val="Wingdings 2"/>
        <family val="1"/>
        <charset val="2"/>
      </rPr>
      <t>P</t>
    </r>
    <r>
      <rPr>
        <sz val="12"/>
        <rFont val="Arial"/>
        <family val="2"/>
      </rPr>
      <t xml:space="preserve">  Longitud del río, Xn (m)</t>
    </r>
  </si>
  <si>
    <r>
      <rPr>
        <sz val="12"/>
        <rFont val="Wingdings 2"/>
        <family val="1"/>
        <charset val="2"/>
      </rPr>
      <t>P</t>
    </r>
    <r>
      <rPr>
        <sz val="12"/>
        <rFont val="Arial"/>
        <family val="2"/>
      </rPr>
      <t xml:space="preserve">  Ancho promedio del río, Yn (m)</t>
    </r>
  </si>
  <si>
    <r>
      <rPr>
        <sz val="12"/>
        <rFont val="Wingdings 2"/>
        <family val="1"/>
        <charset val="2"/>
      </rPr>
      <t>P</t>
    </r>
    <r>
      <rPr>
        <sz val="12"/>
        <rFont val="Arial"/>
        <family val="2"/>
      </rPr>
      <t xml:space="preserve">  Profundidad promedio del río, Zn (m)</t>
    </r>
  </si>
  <si>
    <r>
      <rPr>
        <sz val="12"/>
        <rFont val="Wingdings 2"/>
        <family val="1"/>
        <charset val="2"/>
      </rPr>
      <t>P</t>
    </r>
    <r>
      <rPr>
        <sz val="12"/>
        <rFont val="Arial"/>
        <family val="2"/>
      </rPr>
      <t xml:space="preserve">  Velocidad del Río en la dirección de X, </t>
    </r>
    <r>
      <rPr>
        <i/>
        <sz val="12"/>
        <rFont val="Book Antiqua"/>
        <family val="1"/>
      </rPr>
      <t>u</t>
    </r>
    <r>
      <rPr>
        <sz val="12"/>
        <rFont val="Book Antiqua"/>
        <family val="1"/>
      </rPr>
      <t xml:space="preserve"> </t>
    </r>
    <r>
      <rPr>
        <sz val="12"/>
        <rFont val="Arial"/>
        <family val="2"/>
      </rPr>
      <t>(m/s)</t>
    </r>
  </si>
  <si>
    <r>
      <rPr>
        <sz val="12"/>
        <rFont val="Wingdings 2"/>
        <family val="1"/>
        <charset val="2"/>
      </rPr>
      <t>P</t>
    </r>
    <r>
      <rPr>
        <sz val="12"/>
        <rFont val="Arial"/>
        <family val="2"/>
      </rPr>
      <t xml:space="preserve">  Velocidad del Río en la dirección de Z, </t>
    </r>
    <r>
      <rPr>
        <i/>
        <sz val="12"/>
        <rFont val="Book Antiqua"/>
        <family val="1"/>
      </rPr>
      <t>w</t>
    </r>
    <r>
      <rPr>
        <sz val="12"/>
        <rFont val="Arial"/>
        <family val="2"/>
      </rPr>
      <t xml:space="preserve"> (m/s)</t>
    </r>
  </si>
  <si>
    <r>
      <rPr>
        <sz val="12"/>
        <rFont val="Wingdings 2"/>
        <family val="1"/>
        <charset val="2"/>
      </rPr>
      <t>P</t>
    </r>
    <r>
      <rPr>
        <sz val="12"/>
        <rFont val="Arial"/>
        <family val="2"/>
      </rPr>
      <t xml:space="preserve">  Velocidad del Río en la dirección de Y, </t>
    </r>
    <r>
      <rPr>
        <i/>
        <sz val="12"/>
        <rFont val="Book Antiqua"/>
        <family val="1"/>
      </rPr>
      <t>v</t>
    </r>
    <r>
      <rPr>
        <sz val="12"/>
        <rFont val="Arial"/>
        <family val="2"/>
      </rPr>
      <t xml:space="preserve"> (m/s)</t>
    </r>
  </si>
  <si>
    <r>
      <rPr>
        <sz val="12"/>
        <rFont val="Wingdings 2"/>
        <family val="1"/>
        <charset val="2"/>
      </rPr>
      <t>P</t>
    </r>
    <r>
      <rPr>
        <sz val="12"/>
        <rFont val="Arial"/>
        <family val="2"/>
      </rPr>
      <t xml:space="preserve">  Constante de dispersión turbulenta en el eje </t>
    </r>
    <r>
      <rPr>
        <i/>
        <sz val="12"/>
        <rFont val="Arial"/>
        <family val="2"/>
      </rPr>
      <t>X</t>
    </r>
    <r>
      <rPr>
        <sz val="12"/>
        <rFont val="Arial"/>
        <family val="2"/>
      </rPr>
      <t xml:space="preserve">, </t>
    </r>
    <r>
      <rPr>
        <i/>
        <sz val="12"/>
        <rFont val="Arial"/>
        <family val="2"/>
      </rPr>
      <t>C</t>
    </r>
    <r>
      <rPr>
        <i/>
        <vertAlign val="subscript"/>
        <sz val="12"/>
        <rFont val="Arial"/>
        <family val="2"/>
      </rPr>
      <t>X</t>
    </r>
    <r>
      <rPr>
        <sz val="12"/>
        <rFont val="Arial"/>
        <family val="2"/>
      </rPr>
      <t xml:space="preserve"> (adm)</t>
    </r>
  </si>
  <si>
    <r>
      <rPr>
        <sz val="12"/>
        <rFont val="Wingdings 2"/>
        <family val="1"/>
        <charset val="2"/>
      </rPr>
      <t>P</t>
    </r>
    <r>
      <rPr>
        <sz val="12"/>
        <rFont val="Arial"/>
        <family val="2"/>
      </rPr>
      <t xml:space="preserve">  Constante de dispersión turbulenta en el eje </t>
    </r>
    <r>
      <rPr>
        <i/>
        <sz val="12"/>
        <rFont val="Arial"/>
        <family val="2"/>
      </rPr>
      <t>Y</t>
    </r>
    <r>
      <rPr>
        <sz val="12"/>
        <rFont val="Arial"/>
        <family val="2"/>
      </rPr>
      <t xml:space="preserve">, </t>
    </r>
    <r>
      <rPr>
        <i/>
        <sz val="12"/>
        <rFont val="Arial"/>
        <family val="2"/>
      </rPr>
      <t>C</t>
    </r>
    <r>
      <rPr>
        <i/>
        <vertAlign val="subscript"/>
        <sz val="12"/>
        <rFont val="Arial"/>
        <family val="2"/>
      </rPr>
      <t>Y</t>
    </r>
    <r>
      <rPr>
        <sz val="12"/>
        <rFont val="Arial"/>
        <family val="2"/>
      </rPr>
      <t xml:space="preserve"> (adm)</t>
    </r>
  </si>
  <si>
    <r>
      <rPr>
        <sz val="12"/>
        <rFont val="Wingdings 2"/>
        <family val="1"/>
        <charset val="2"/>
      </rPr>
      <t>P</t>
    </r>
    <r>
      <rPr>
        <sz val="12"/>
        <rFont val="Arial"/>
        <family val="2"/>
      </rPr>
      <t xml:space="preserve">  Constante de dispersión turbulenta en el eje </t>
    </r>
    <r>
      <rPr>
        <i/>
        <sz val="12"/>
        <rFont val="Arial"/>
        <family val="2"/>
      </rPr>
      <t>Z</t>
    </r>
    <r>
      <rPr>
        <sz val="12"/>
        <rFont val="Arial"/>
        <family val="2"/>
      </rPr>
      <t>, C</t>
    </r>
    <r>
      <rPr>
        <vertAlign val="subscript"/>
        <sz val="12"/>
        <rFont val="Arial"/>
        <family val="2"/>
      </rPr>
      <t>Z</t>
    </r>
    <r>
      <rPr>
        <sz val="12"/>
        <rFont val="Arial"/>
        <family val="2"/>
      </rPr>
      <t xml:space="preserve"> (adm)</t>
    </r>
  </si>
  <si>
    <r>
      <rPr>
        <sz val="12"/>
        <rFont val="Wingdings 2"/>
        <family val="1"/>
        <charset val="2"/>
      </rPr>
      <t>P</t>
    </r>
    <r>
      <rPr>
        <sz val="12"/>
        <rFont val="Arial"/>
        <family val="2"/>
      </rPr>
      <t xml:space="preserve">  Variación de los coeficientes de dispersión longitudinal y transversal, con   respecto a la profundidad </t>
    </r>
    <r>
      <rPr>
        <i/>
        <sz val="12"/>
        <rFont val="Arial"/>
        <family val="2"/>
      </rPr>
      <t>Z</t>
    </r>
    <r>
      <rPr>
        <sz val="12"/>
        <rFont val="Arial"/>
        <family val="2"/>
      </rPr>
      <t xml:space="preserve">, </t>
    </r>
    <r>
      <rPr>
        <sz val="12"/>
        <rFont val="Symbol"/>
        <family val="1"/>
        <charset val="2"/>
      </rPr>
      <t>a</t>
    </r>
    <r>
      <rPr>
        <sz val="12"/>
        <rFont val="Arial"/>
        <family val="2"/>
      </rPr>
      <t xml:space="preserve"> (m</t>
    </r>
    <r>
      <rPr>
        <vertAlign val="superscript"/>
        <sz val="12"/>
        <rFont val="Arial"/>
        <family val="2"/>
      </rPr>
      <t>-1</t>
    </r>
    <r>
      <rPr>
        <sz val="12"/>
        <rFont val="Arial"/>
        <family val="2"/>
      </rPr>
      <t>)</t>
    </r>
  </si>
  <si>
    <t>Ecuaciones utilizadas para el caso A, fuente puntual del contaminante conservativo</t>
  </si>
  <si>
    <t>Ecuaciones utilizadas para el caso B, fuente continua del contaminante conservativo</t>
  </si>
  <si>
    <t>Datos de entrada para el caso A</t>
  </si>
  <si>
    <t>Valores constantes para el caso A</t>
  </si>
  <si>
    <t>Resultados del caso A</t>
  </si>
  <si>
    <t>Datos de entrada para el caso B</t>
  </si>
  <si>
    <r>
      <rPr>
        <sz val="12"/>
        <rFont val="Wingdings 2"/>
        <family val="1"/>
        <charset val="2"/>
      </rPr>
      <t>P</t>
    </r>
    <r>
      <rPr>
        <sz val="12"/>
        <rFont val="Arial"/>
        <family val="2"/>
      </rPr>
      <t xml:space="preserve">  Tiempo inicial de la descarga, </t>
    </r>
    <r>
      <rPr>
        <i/>
        <sz val="12"/>
        <rFont val="Arial"/>
        <family val="2"/>
      </rPr>
      <t>t</t>
    </r>
    <r>
      <rPr>
        <i/>
        <vertAlign val="subscript"/>
        <sz val="12"/>
        <rFont val="Arial"/>
        <family val="2"/>
      </rPr>
      <t>0</t>
    </r>
    <r>
      <rPr>
        <sz val="12"/>
        <rFont val="Arial"/>
        <family val="2"/>
      </rPr>
      <t xml:space="preserve"> (s)</t>
    </r>
  </si>
  <si>
    <r>
      <rPr>
        <sz val="12"/>
        <rFont val="Wingdings 2"/>
        <family val="1"/>
        <charset val="2"/>
      </rPr>
      <t>P</t>
    </r>
    <r>
      <rPr>
        <sz val="12"/>
        <rFont val="Arial"/>
        <family val="2"/>
      </rPr>
      <t xml:space="preserve">  Longitud del río,</t>
    </r>
    <r>
      <rPr>
        <i/>
        <sz val="12"/>
        <rFont val="Arial"/>
        <family val="2"/>
      </rPr>
      <t xml:space="preserve"> X</t>
    </r>
    <r>
      <rPr>
        <i/>
        <vertAlign val="subscript"/>
        <sz val="12"/>
        <rFont val="Arial"/>
        <family val="2"/>
      </rPr>
      <t>n</t>
    </r>
    <r>
      <rPr>
        <sz val="12"/>
        <rFont val="Arial"/>
        <family val="2"/>
      </rPr>
      <t xml:space="preserve"> (m)</t>
    </r>
  </si>
  <si>
    <r>
      <rPr>
        <sz val="12"/>
        <rFont val="Wingdings 2"/>
        <family val="1"/>
        <charset val="2"/>
      </rPr>
      <t>P</t>
    </r>
    <r>
      <rPr>
        <sz val="12"/>
        <rFont val="Arial"/>
        <family val="2"/>
      </rPr>
      <t xml:space="preserve">  Profundidad promedio del río, </t>
    </r>
    <r>
      <rPr>
        <i/>
        <sz val="12"/>
        <rFont val="Arial"/>
        <family val="2"/>
      </rPr>
      <t>Z</t>
    </r>
    <r>
      <rPr>
        <i/>
        <vertAlign val="subscript"/>
        <sz val="12"/>
        <rFont val="Arial"/>
        <family val="2"/>
      </rPr>
      <t>n</t>
    </r>
    <r>
      <rPr>
        <sz val="12"/>
        <rFont val="Arial"/>
        <family val="2"/>
      </rPr>
      <t xml:space="preserve"> (m)</t>
    </r>
  </si>
  <si>
    <r>
      <rPr>
        <sz val="12"/>
        <rFont val="Wingdings 2"/>
        <family val="1"/>
        <charset val="2"/>
      </rPr>
      <t>P</t>
    </r>
    <r>
      <rPr>
        <sz val="12"/>
        <rFont val="Arial"/>
        <family val="2"/>
      </rPr>
      <t xml:space="preserve">  Velocidad del Río en la dirección de </t>
    </r>
    <r>
      <rPr>
        <i/>
        <sz val="12"/>
        <rFont val="Arial"/>
        <family val="2"/>
      </rPr>
      <t>X</t>
    </r>
    <r>
      <rPr>
        <sz val="12"/>
        <rFont val="Arial"/>
        <family val="2"/>
      </rPr>
      <t xml:space="preserve">, </t>
    </r>
    <r>
      <rPr>
        <i/>
        <sz val="12"/>
        <rFont val="Book Antiqua"/>
        <family val="1"/>
      </rPr>
      <t>u</t>
    </r>
    <r>
      <rPr>
        <sz val="12"/>
        <rFont val="Arial"/>
        <family val="2"/>
      </rPr>
      <t xml:space="preserve"> (m/s)</t>
    </r>
  </si>
  <si>
    <r>
      <rPr>
        <sz val="12"/>
        <rFont val="Wingdings 2"/>
        <family val="1"/>
        <charset val="2"/>
      </rPr>
      <t>P</t>
    </r>
    <r>
      <rPr>
        <sz val="12"/>
        <rFont val="Arial"/>
        <family val="2"/>
      </rPr>
      <t xml:space="preserve">  Velocidad del Río en la dirección de </t>
    </r>
    <r>
      <rPr>
        <i/>
        <sz val="12"/>
        <rFont val="Arial"/>
        <family val="2"/>
      </rPr>
      <t>Y</t>
    </r>
    <r>
      <rPr>
        <sz val="12"/>
        <rFont val="Arial"/>
        <family val="2"/>
      </rPr>
      <t>,</t>
    </r>
    <r>
      <rPr>
        <sz val="12"/>
        <rFont val="Amaze"/>
        <family val="2"/>
      </rPr>
      <t xml:space="preserve"> </t>
    </r>
    <r>
      <rPr>
        <i/>
        <sz val="12"/>
        <rFont val="Book Antiqua"/>
        <family val="1"/>
      </rPr>
      <t>v</t>
    </r>
    <r>
      <rPr>
        <sz val="12"/>
        <rFont val="Arial"/>
        <family val="2"/>
      </rPr>
      <t xml:space="preserve"> (m/s)</t>
    </r>
  </si>
  <si>
    <r>
      <rPr>
        <sz val="12"/>
        <rFont val="Wingdings 2"/>
        <family val="1"/>
        <charset val="2"/>
      </rPr>
      <t>P</t>
    </r>
    <r>
      <rPr>
        <sz val="12"/>
        <rFont val="Arial"/>
        <family val="2"/>
      </rPr>
      <t xml:space="preserve">  Velocidad del Río en la dirección de </t>
    </r>
    <r>
      <rPr>
        <i/>
        <sz val="12"/>
        <rFont val="Arial"/>
        <family val="2"/>
      </rPr>
      <t>Z</t>
    </r>
    <r>
      <rPr>
        <sz val="12"/>
        <rFont val="Arial"/>
        <family val="2"/>
      </rPr>
      <t>,</t>
    </r>
    <r>
      <rPr>
        <sz val="12"/>
        <rFont val="Book Antiqua"/>
        <family val="1"/>
      </rPr>
      <t xml:space="preserve"> </t>
    </r>
    <r>
      <rPr>
        <i/>
        <sz val="12"/>
        <rFont val="Book Antiqua"/>
        <family val="1"/>
      </rPr>
      <t>w</t>
    </r>
    <r>
      <rPr>
        <sz val="12"/>
        <rFont val="Arial"/>
        <family val="2"/>
      </rPr>
      <t xml:space="preserve"> (m/s)</t>
    </r>
  </si>
  <si>
    <r>
      <rPr>
        <sz val="12"/>
        <rFont val="Wingdings 2"/>
        <family val="1"/>
        <charset val="2"/>
      </rPr>
      <t>P</t>
    </r>
    <r>
      <rPr>
        <sz val="12"/>
        <rFont val="Arial"/>
        <family val="2"/>
      </rPr>
      <t xml:space="preserve">  Pendiente del rio, </t>
    </r>
    <r>
      <rPr>
        <i/>
        <sz val="12"/>
        <rFont val="Arial"/>
        <family val="2"/>
      </rPr>
      <t>S</t>
    </r>
    <r>
      <rPr>
        <sz val="12"/>
        <rFont val="Arial"/>
        <family val="2"/>
      </rPr>
      <t xml:space="preserve"> (m/m)</t>
    </r>
  </si>
  <si>
    <r>
      <rPr>
        <sz val="12"/>
        <rFont val="Wingdings 2"/>
        <family val="1"/>
        <charset val="2"/>
      </rPr>
      <t>P</t>
    </r>
    <r>
      <rPr>
        <sz val="12"/>
        <rFont val="Arial"/>
        <family val="2"/>
      </rPr>
      <t xml:space="preserve">  Aceleración de la gravedad, </t>
    </r>
    <r>
      <rPr>
        <i/>
        <sz val="12"/>
        <rFont val="Arial"/>
        <family val="2"/>
      </rPr>
      <t>g</t>
    </r>
    <r>
      <rPr>
        <sz val="12"/>
        <rFont val="Arial"/>
        <family val="2"/>
      </rPr>
      <t xml:space="preserve"> (m/s</t>
    </r>
    <r>
      <rPr>
        <vertAlign val="superscript"/>
        <sz val="12"/>
        <rFont val="Arial"/>
        <family val="2"/>
      </rPr>
      <t>2</t>
    </r>
    <r>
      <rPr>
        <sz val="12"/>
        <rFont val="Arial"/>
        <family val="2"/>
      </rPr>
      <t>)</t>
    </r>
  </si>
  <si>
    <r>
      <rPr>
        <sz val="12"/>
        <rFont val="Wingdings 2"/>
        <family val="1"/>
        <charset val="2"/>
      </rPr>
      <t>P</t>
    </r>
    <r>
      <rPr>
        <sz val="12"/>
        <rFont val="Arial"/>
        <family val="2"/>
      </rPr>
      <t xml:space="preserve">  Constante del coeficiente de dispersión turbulento superficial (</t>
    </r>
    <r>
      <rPr>
        <i/>
        <sz val="12"/>
        <rFont val="Arial"/>
        <family val="2"/>
      </rPr>
      <t>X,Y</t>
    </r>
    <r>
      <rPr>
        <sz val="12"/>
        <rFont val="Arial"/>
        <family val="2"/>
      </rPr>
      <t xml:space="preserve">), </t>
    </r>
    <r>
      <rPr>
        <i/>
        <sz val="12"/>
        <rFont val="Arial"/>
        <family val="2"/>
      </rPr>
      <t>C</t>
    </r>
    <r>
      <rPr>
        <i/>
        <vertAlign val="subscript"/>
        <sz val="12"/>
        <rFont val="Arial"/>
        <family val="2"/>
      </rPr>
      <t>S</t>
    </r>
    <r>
      <rPr>
        <i/>
        <sz val="12"/>
        <rFont val="Arial"/>
        <family val="2"/>
      </rPr>
      <t xml:space="preserve"> </t>
    </r>
    <r>
      <rPr>
        <sz val="12"/>
        <rFont val="Arial"/>
        <family val="2"/>
      </rPr>
      <t>(m</t>
    </r>
    <r>
      <rPr>
        <vertAlign val="superscript"/>
        <sz val="12"/>
        <rFont val="Arial"/>
        <family val="2"/>
      </rPr>
      <t>2/3</t>
    </r>
    <r>
      <rPr>
        <sz val="12"/>
        <rFont val="Arial"/>
        <family val="2"/>
      </rPr>
      <t>/s)</t>
    </r>
  </si>
  <si>
    <r>
      <rPr>
        <sz val="12"/>
        <rFont val="Wingdings 2"/>
        <family val="1"/>
        <charset val="2"/>
      </rPr>
      <t>P</t>
    </r>
    <r>
      <rPr>
        <sz val="12"/>
        <rFont val="Arial"/>
        <family val="2"/>
      </rPr>
      <t xml:space="preserve">  Constante de velocidad de reacción, </t>
    </r>
    <r>
      <rPr>
        <i/>
        <sz val="12"/>
        <rFont val="Arial"/>
        <family val="2"/>
      </rPr>
      <t>K</t>
    </r>
    <r>
      <rPr>
        <sz val="12"/>
        <rFont val="Arial"/>
        <family val="2"/>
      </rPr>
      <t xml:space="preserve"> (s</t>
    </r>
    <r>
      <rPr>
        <vertAlign val="superscript"/>
        <sz val="12"/>
        <rFont val="Arial"/>
        <family val="2"/>
      </rPr>
      <t>-1</t>
    </r>
    <r>
      <rPr>
        <sz val="12"/>
        <rFont val="Arial"/>
        <family val="2"/>
      </rPr>
      <t>)</t>
    </r>
  </si>
  <si>
    <t>Valores constantes para el caso B</t>
  </si>
  <si>
    <t>Resultados del caso B</t>
  </si>
  <si>
    <r>
      <t xml:space="preserve">Variación de los coeficientes de dispersión longitudinal y transversal, con respecto a la profundid </t>
    </r>
    <r>
      <rPr>
        <i/>
        <sz val="12"/>
        <color theme="0"/>
        <rFont val="Arial"/>
        <family val="2"/>
      </rPr>
      <t xml:space="preserve"> Z, </t>
    </r>
    <r>
      <rPr>
        <i/>
        <sz val="12"/>
        <color theme="0"/>
        <rFont val="Symbol"/>
        <family val="1"/>
        <charset val="2"/>
      </rPr>
      <t>a</t>
    </r>
    <r>
      <rPr>
        <sz val="12"/>
        <color theme="0"/>
        <rFont val="Arial"/>
        <family val="2"/>
      </rPr>
      <t xml:space="preserve"> (m</t>
    </r>
    <r>
      <rPr>
        <vertAlign val="superscript"/>
        <sz val="12"/>
        <color theme="0"/>
        <rFont val="Arial"/>
        <family val="2"/>
      </rPr>
      <t>-1</t>
    </r>
    <r>
      <rPr>
        <sz val="12"/>
        <color theme="0"/>
        <rFont val="Arial"/>
        <family val="2"/>
      </rPr>
      <t xml:space="preserve">) =  </t>
    </r>
  </si>
  <si>
    <t>El objetivo de esta hoja de cálculo es evaluar la variación de la concentración de un contaminante conservativo en función de la longitud, del ancho y de la profundidad del río.</t>
  </si>
  <si>
    <t>También se debe disponer de los valores constantes para el caso A de una fuente puntual del contaminante conservativo, en las unidades que a continuación se señala para cada uno:</t>
  </si>
  <si>
    <t>Se debe disponer de los datos de entrada para el caso B de una fuente continua del contaminante conservativo, en las unidades que a continuación se señala para cada uno:</t>
  </si>
  <si>
    <r>
      <rPr>
        <sz val="12"/>
        <rFont val="Wingdings 2"/>
        <family val="1"/>
        <charset val="2"/>
      </rPr>
      <t>P</t>
    </r>
    <r>
      <rPr>
        <sz val="12"/>
        <rFont val="Arial"/>
        <family val="2"/>
      </rPr>
      <t xml:space="preserve">  Posición de la fuente contaminante,</t>
    </r>
    <r>
      <rPr>
        <i/>
        <sz val="12"/>
        <rFont val="Arial"/>
        <family val="2"/>
      </rPr>
      <t xml:space="preserve"> X</t>
    </r>
    <r>
      <rPr>
        <i/>
        <vertAlign val="subscript"/>
        <sz val="12"/>
        <rFont val="Arial"/>
        <family val="2"/>
      </rPr>
      <t>0</t>
    </r>
    <r>
      <rPr>
        <sz val="12"/>
        <rFont val="Arial"/>
        <family val="2"/>
      </rPr>
      <t xml:space="preserve"> (m)</t>
    </r>
  </si>
  <si>
    <r>
      <rPr>
        <sz val="12"/>
        <rFont val="Wingdings 2"/>
        <family val="1"/>
        <charset val="2"/>
      </rPr>
      <t>P</t>
    </r>
    <r>
      <rPr>
        <sz val="12"/>
        <rFont val="Arial"/>
        <family val="2"/>
      </rPr>
      <t xml:space="preserve">  Posición de la fuente contaminante, </t>
    </r>
    <r>
      <rPr>
        <i/>
        <sz val="12"/>
        <rFont val="Arial"/>
        <family val="2"/>
      </rPr>
      <t>Z</t>
    </r>
    <r>
      <rPr>
        <i/>
        <vertAlign val="subscript"/>
        <sz val="12"/>
        <rFont val="Arial"/>
        <family val="2"/>
      </rPr>
      <t>0</t>
    </r>
    <r>
      <rPr>
        <i/>
        <sz val="12"/>
        <rFont val="Arial"/>
        <family val="2"/>
      </rPr>
      <t xml:space="preserve"> </t>
    </r>
    <r>
      <rPr>
        <sz val="12"/>
        <rFont val="Arial"/>
        <family val="2"/>
      </rPr>
      <t>(m)</t>
    </r>
  </si>
  <si>
    <r>
      <rPr>
        <sz val="12"/>
        <rFont val="Wingdings 2"/>
        <family val="1"/>
        <charset val="2"/>
      </rPr>
      <t>P</t>
    </r>
    <r>
      <rPr>
        <sz val="12"/>
        <rFont val="Arial"/>
        <family val="2"/>
      </rPr>
      <t xml:space="preserve">  Posición de la fuente contaminante,</t>
    </r>
    <r>
      <rPr>
        <i/>
        <sz val="12"/>
        <rFont val="Arial"/>
        <family val="2"/>
      </rPr>
      <t xml:space="preserve"> Y</t>
    </r>
    <r>
      <rPr>
        <i/>
        <vertAlign val="subscript"/>
        <sz val="12"/>
        <rFont val="Arial"/>
        <family val="2"/>
      </rPr>
      <t>0</t>
    </r>
    <r>
      <rPr>
        <sz val="12"/>
        <rFont val="Arial"/>
        <family val="2"/>
      </rPr>
      <t xml:space="preserve"> (m)</t>
    </r>
  </si>
  <si>
    <r>
      <rPr>
        <sz val="12"/>
        <rFont val="Wingdings 2"/>
        <family val="1"/>
        <charset val="2"/>
      </rPr>
      <t>P</t>
    </r>
    <r>
      <rPr>
        <sz val="12"/>
        <rFont val="Arial"/>
        <family val="2"/>
      </rPr>
      <t xml:space="preserve">  Tiempo transcurrido después de la descarga, </t>
    </r>
    <r>
      <rPr>
        <i/>
        <sz val="12"/>
        <rFont val="Arial"/>
        <family val="2"/>
      </rPr>
      <t>t</t>
    </r>
    <r>
      <rPr>
        <i/>
        <vertAlign val="subscript"/>
        <sz val="12"/>
        <rFont val="Arial"/>
        <family val="2"/>
      </rPr>
      <t>n</t>
    </r>
    <r>
      <rPr>
        <sz val="12"/>
        <rFont val="Arial"/>
        <family val="2"/>
      </rPr>
      <t xml:space="preserve"> (s)</t>
    </r>
  </si>
  <si>
    <t>Los valores constantes para el caso  B de una fuente continua del contaminante conservativo, también se debe disponer, en las unidades que a continuación se señala para cada uno:</t>
  </si>
  <si>
    <t>Se debe disponer de los datos de entrada para el caso  A de una fuente puntual del contaminante conservativo, con las unidades que a continuación se señala para cada uno:</t>
  </si>
  <si>
    <r>
      <rPr>
        <sz val="12"/>
        <rFont val="Wingdings 2"/>
        <family val="1"/>
        <charset val="2"/>
      </rPr>
      <t>P</t>
    </r>
    <r>
      <rPr>
        <sz val="12"/>
        <rFont val="Arial"/>
        <family val="2"/>
      </rPr>
      <t xml:space="preserve">  Posición inicial de la fuente contaminante, </t>
    </r>
    <r>
      <rPr>
        <i/>
        <sz val="12"/>
        <rFont val="Arial"/>
        <family val="2"/>
      </rPr>
      <t>Xo</t>
    </r>
    <r>
      <rPr>
        <sz val="12"/>
        <rFont val="Arial"/>
        <family val="2"/>
      </rPr>
      <t xml:space="preserve"> (m)</t>
    </r>
  </si>
  <si>
    <r>
      <rPr>
        <sz val="12"/>
        <rFont val="Wingdings 2"/>
        <family val="1"/>
        <charset val="2"/>
      </rPr>
      <t>P</t>
    </r>
    <r>
      <rPr>
        <sz val="12"/>
        <rFont val="Arial"/>
        <family val="2"/>
      </rPr>
      <t xml:space="preserve">  Posición inicial de la fuente contaminante, </t>
    </r>
    <r>
      <rPr>
        <i/>
        <sz val="12"/>
        <rFont val="Arial"/>
        <family val="2"/>
      </rPr>
      <t>Yo</t>
    </r>
    <r>
      <rPr>
        <sz val="12"/>
        <rFont val="Arial"/>
        <family val="2"/>
      </rPr>
      <t xml:space="preserve"> (m)</t>
    </r>
  </si>
  <si>
    <r>
      <rPr>
        <sz val="12"/>
        <rFont val="Wingdings 2"/>
        <family val="1"/>
        <charset val="2"/>
      </rPr>
      <t>P</t>
    </r>
    <r>
      <rPr>
        <sz val="12"/>
        <rFont val="Arial"/>
        <family val="2"/>
      </rPr>
      <t xml:space="preserve">  Posición inicial de la fuente contaminante, </t>
    </r>
    <r>
      <rPr>
        <i/>
        <sz val="12"/>
        <rFont val="Arial"/>
        <family val="2"/>
      </rPr>
      <t>Zo</t>
    </r>
    <r>
      <rPr>
        <sz val="12"/>
        <rFont val="Arial"/>
        <family val="2"/>
      </rPr>
      <t xml:space="preserve"> (m)</t>
    </r>
  </si>
  <si>
    <r>
      <rPr>
        <sz val="12"/>
        <rFont val="Wingdings 2"/>
        <family val="1"/>
        <charset val="2"/>
      </rPr>
      <t>P</t>
    </r>
    <r>
      <rPr>
        <sz val="12"/>
        <rFont val="Arial"/>
        <family val="2"/>
      </rPr>
      <t xml:space="preserve">  Tiempo transcurrido después de la descarga, </t>
    </r>
    <r>
      <rPr>
        <i/>
        <sz val="12"/>
        <rFont val="Arial"/>
        <family val="2"/>
      </rPr>
      <t>t</t>
    </r>
    <r>
      <rPr>
        <sz val="12"/>
        <rFont val="Arial"/>
        <family val="2"/>
      </rPr>
      <t xml:space="preserve"> (s)</t>
    </r>
  </si>
  <si>
    <r>
      <rPr>
        <sz val="12"/>
        <rFont val="Wingdings 2"/>
        <family val="1"/>
        <charset val="2"/>
      </rPr>
      <t>P</t>
    </r>
    <r>
      <rPr>
        <sz val="12"/>
        <rFont val="Arial"/>
        <family val="2"/>
      </rPr>
      <t xml:space="preserve">  Ancho promedio del río, </t>
    </r>
    <r>
      <rPr>
        <i/>
        <sz val="12"/>
        <rFont val="Arial"/>
        <family val="2"/>
      </rPr>
      <t>Y</t>
    </r>
    <r>
      <rPr>
        <i/>
        <vertAlign val="subscript"/>
        <sz val="12"/>
        <rFont val="Arial"/>
        <family val="2"/>
      </rPr>
      <t>n</t>
    </r>
    <r>
      <rPr>
        <sz val="12"/>
        <rFont val="Arial"/>
        <family val="2"/>
      </rPr>
      <t xml:space="preserve"> (m)</t>
    </r>
  </si>
  <si>
    <t>Nx: número de intervalo en el eje X</t>
  </si>
  <si>
    <t>Ec. (14)</t>
  </si>
  <si>
    <t>Las limitantes para la ecuación (8) son las siguientes:</t>
  </si>
  <si>
    <t>Las limitantes para la ecuación (2) son las siguientes:</t>
  </si>
  <si>
    <r>
      <rPr>
        <sz val="12"/>
        <rFont val="Wingdings 2"/>
        <family val="1"/>
        <charset val="2"/>
      </rPr>
      <t>P</t>
    </r>
    <r>
      <rPr>
        <sz val="12"/>
        <rFont val="Arial"/>
        <family val="2"/>
      </rPr>
      <t xml:space="preserve">  La velocidad </t>
    </r>
    <r>
      <rPr>
        <i/>
        <sz val="12"/>
        <rFont val="Times New Roman"/>
        <family val="1"/>
      </rPr>
      <t>u</t>
    </r>
    <r>
      <rPr>
        <sz val="12"/>
        <rFont val="Arial"/>
        <family val="2"/>
      </rPr>
      <t xml:space="preserve"> es constante en la dirección del flujo.</t>
    </r>
  </si>
  <si>
    <t>Datos de entrada para la difusión advectiva y molecular:</t>
  </si>
  <si>
    <t>Se debe disponer de valores experimentales de una fuente puntual de un contaminante conservativo, con las unidades que a continuación se señala para cada uno:</t>
  </si>
  <si>
    <t>Valores constantes para la difusión advectiva y molecular:</t>
  </si>
  <si>
    <t>También se debe disponer de los valores constantes para la difusión advectiva y molecular de una fuente puntual de un contaminante conservativo, en las unidades que a continuación se señala para cada uno:</t>
  </si>
  <si>
    <r>
      <rPr>
        <sz val="12"/>
        <rFont val="Wingdings 2"/>
        <family val="1"/>
        <charset val="2"/>
      </rPr>
      <t>P</t>
    </r>
    <r>
      <rPr>
        <sz val="12"/>
        <rFont val="Arial"/>
        <family val="2"/>
      </rPr>
      <t xml:space="preserve">  Tiempos de tomas de muestras después de la descarga, </t>
    </r>
    <r>
      <rPr>
        <i/>
        <sz val="12"/>
        <rFont val="Arial"/>
        <family val="2"/>
      </rPr>
      <t>t</t>
    </r>
    <r>
      <rPr>
        <sz val="12"/>
        <rFont val="Arial"/>
        <family val="2"/>
      </rPr>
      <t xml:space="preserve"> (s)</t>
    </r>
  </si>
  <si>
    <t>Resultados de la difusión advectiva y molecular:</t>
  </si>
  <si>
    <r>
      <t xml:space="preserve">Ancho promedio del río, </t>
    </r>
    <r>
      <rPr>
        <i/>
        <sz val="12"/>
        <rFont val="Arial"/>
        <family val="2"/>
      </rPr>
      <t>Y</t>
    </r>
    <r>
      <rPr>
        <sz val="12"/>
        <rFont val="Arial"/>
        <family val="2"/>
      </rPr>
      <t xml:space="preserve"> (m) =</t>
    </r>
  </si>
  <si>
    <r>
      <t xml:space="preserve">Profundidad promedio del río, </t>
    </r>
    <r>
      <rPr>
        <i/>
        <sz val="12"/>
        <rFont val="Arial"/>
        <family val="2"/>
      </rPr>
      <t>Z</t>
    </r>
    <r>
      <rPr>
        <sz val="12"/>
        <rFont val="Arial"/>
        <family val="2"/>
      </rPr>
      <t xml:space="preserve"> (m) =</t>
    </r>
  </si>
  <si>
    <t>Concentración del colorante y tiempos de muestreo (Atkinson, 2000)</t>
  </si>
  <si>
    <r>
      <t xml:space="preserve">Tiempo, </t>
    </r>
    <r>
      <rPr>
        <i/>
        <sz val="12"/>
        <rFont val="Times New Roman"/>
        <family val="1"/>
      </rPr>
      <t>t</t>
    </r>
    <r>
      <rPr>
        <sz val="12"/>
        <rFont val="Arial"/>
        <family val="2"/>
      </rPr>
      <t xml:space="preserve"> (s)</t>
    </r>
  </si>
  <si>
    <t>Concentración, C (ppb)</t>
  </si>
  <si>
    <t>Valores constantes:</t>
  </si>
  <si>
    <t>Error relativo</t>
  </si>
  <si>
    <t>Cálculo de la variable</t>
  </si>
  <si>
    <t>Ecuación difusión advectiva y molecular (Potter, 1998)</t>
  </si>
  <si>
    <t>Ancho promedio del río, Y (m) =</t>
  </si>
  <si>
    <r>
      <t xml:space="preserve">Tiempo, </t>
    </r>
    <r>
      <rPr>
        <i/>
        <sz val="12"/>
        <rFont val="Times New Roman"/>
        <family val="1"/>
      </rPr>
      <t>t</t>
    </r>
    <r>
      <rPr>
        <sz val="10"/>
        <rFont val="Arial"/>
        <family val="2"/>
      </rPr>
      <t xml:space="preserve"> (s)</t>
    </r>
  </si>
  <si>
    <t>Dato experimental (ppb)</t>
  </si>
  <si>
    <t>Fuente puntual de un contaminante conservativo</t>
  </si>
  <si>
    <r>
      <t xml:space="preserve">Longitud del río (ubicación de la Estación A), </t>
    </r>
    <r>
      <rPr>
        <i/>
        <sz val="10"/>
        <rFont val="Arial"/>
        <family val="2"/>
      </rPr>
      <t>X</t>
    </r>
    <r>
      <rPr>
        <sz val="10"/>
        <rFont val="Arial"/>
        <family val="2"/>
      </rPr>
      <t xml:space="preserve"> (m) =  </t>
    </r>
  </si>
  <si>
    <r>
      <t xml:space="preserve">Coeficiente de difusión advectivo y molecular, </t>
    </r>
    <r>
      <rPr>
        <i/>
        <sz val="10"/>
        <rFont val="Times New Roman"/>
        <family val="1"/>
      </rPr>
      <t>D</t>
    </r>
    <r>
      <rPr>
        <sz val="10"/>
        <rFont val="Arial"/>
        <family val="2"/>
      </rPr>
      <t xml:space="preserve"> (m</t>
    </r>
    <r>
      <rPr>
        <vertAlign val="superscript"/>
        <sz val="10"/>
        <rFont val="Arial"/>
        <family val="2"/>
      </rPr>
      <t>2</t>
    </r>
    <r>
      <rPr>
        <sz val="10"/>
        <rFont val="Arial"/>
        <family val="2"/>
      </rPr>
      <t xml:space="preserve">/s) =  </t>
    </r>
  </si>
  <si>
    <r>
      <t xml:space="preserve">Velocidad promedio del Río en la dirección de </t>
    </r>
    <r>
      <rPr>
        <i/>
        <sz val="10"/>
        <rFont val="Arial"/>
        <family val="2"/>
      </rPr>
      <t>X</t>
    </r>
    <r>
      <rPr>
        <sz val="10"/>
        <rFont val="Arial"/>
        <family val="2"/>
      </rPr>
      <t xml:space="preserve">, </t>
    </r>
    <r>
      <rPr>
        <i/>
        <sz val="10"/>
        <rFont val="Times New Roman"/>
        <family val="1"/>
      </rPr>
      <t xml:space="preserve">u </t>
    </r>
    <r>
      <rPr>
        <sz val="10"/>
        <rFont val="Arial"/>
        <family val="2"/>
      </rPr>
      <t xml:space="preserve">(m/s) =  </t>
    </r>
  </si>
  <si>
    <r>
      <t>Aceleración de la gravedad, g (m/s</t>
    </r>
    <r>
      <rPr>
        <vertAlign val="superscript"/>
        <sz val="10"/>
        <rFont val="Arial"/>
        <family val="2"/>
      </rPr>
      <t>2</t>
    </r>
    <r>
      <rPr>
        <sz val="10"/>
        <rFont val="Arial"/>
        <family val="2"/>
      </rPr>
      <t xml:space="preserve">) = </t>
    </r>
  </si>
  <si>
    <r>
      <t>Constante de velocidad de reacción, k (seg</t>
    </r>
    <r>
      <rPr>
        <vertAlign val="superscript"/>
        <sz val="10"/>
        <rFont val="Arial"/>
        <family val="2"/>
      </rPr>
      <t>-1</t>
    </r>
    <r>
      <rPr>
        <sz val="10"/>
        <rFont val="Arial"/>
        <family val="2"/>
      </rPr>
      <t>) =</t>
    </r>
  </si>
  <si>
    <r>
      <t>R</t>
    </r>
    <r>
      <rPr>
        <vertAlign val="subscript"/>
        <sz val="10"/>
        <rFont val="Arial"/>
        <family val="2"/>
      </rPr>
      <t>H</t>
    </r>
    <r>
      <rPr>
        <sz val="10"/>
        <rFont val="Arial"/>
        <family val="2"/>
      </rPr>
      <t xml:space="preserve">=Radio hidraulico, </t>
    </r>
    <r>
      <rPr>
        <i/>
        <sz val="10"/>
        <rFont val="Arial"/>
        <family val="2"/>
      </rPr>
      <t>R</t>
    </r>
    <r>
      <rPr>
        <i/>
        <vertAlign val="subscript"/>
        <sz val="10"/>
        <rFont val="Arial"/>
        <family val="2"/>
      </rPr>
      <t>H</t>
    </r>
    <r>
      <rPr>
        <sz val="10"/>
        <rFont val="Arial"/>
        <family val="2"/>
      </rPr>
      <t xml:space="preserve"> ( m ) =  </t>
    </r>
  </si>
  <si>
    <t>Concentración Modelo 1D, C (ppb)</t>
  </si>
  <si>
    <r>
      <t xml:space="preserve">Masa del contaminante, </t>
    </r>
    <r>
      <rPr>
        <i/>
        <sz val="10"/>
        <rFont val="Arial"/>
        <family val="2"/>
      </rPr>
      <t>M</t>
    </r>
    <r>
      <rPr>
        <sz val="10"/>
        <rFont val="Arial"/>
        <family val="2"/>
      </rPr>
      <t xml:space="preserve"> (kg) = </t>
    </r>
  </si>
  <si>
    <r>
      <t xml:space="preserve">Profundidad promedio del río, </t>
    </r>
    <r>
      <rPr>
        <i/>
        <sz val="10"/>
        <rFont val="Arial"/>
        <family val="2"/>
      </rPr>
      <t>Z</t>
    </r>
    <r>
      <rPr>
        <sz val="10"/>
        <rFont val="Arial"/>
        <family val="2"/>
      </rPr>
      <t xml:space="preserve"> (m) = </t>
    </r>
  </si>
  <si>
    <r>
      <t xml:space="preserve">Coeficiente de dispersión plano superficie X, </t>
    </r>
    <r>
      <rPr>
        <i/>
        <sz val="12"/>
        <color theme="0"/>
        <rFont val="Arial"/>
        <family val="2"/>
      </rPr>
      <t>D</t>
    </r>
    <r>
      <rPr>
        <i/>
        <vertAlign val="subscript"/>
        <sz val="12"/>
        <color theme="0"/>
        <rFont val="Arial"/>
        <family val="2"/>
      </rPr>
      <t>X0</t>
    </r>
    <r>
      <rPr>
        <sz val="12"/>
        <color theme="0"/>
        <rFont val="Arial"/>
        <family val="2"/>
      </rPr>
      <t xml:space="preserve"> (m</t>
    </r>
    <r>
      <rPr>
        <vertAlign val="superscript"/>
        <sz val="12"/>
        <color theme="0"/>
        <rFont val="Arial"/>
        <family val="2"/>
      </rPr>
      <t>2</t>
    </r>
    <r>
      <rPr>
        <sz val="12"/>
        <color theme="0"/>
        <rFont val="Arial"/>
        <family val="2"/>
      </rPr>
      <t>/s) =</t>
    </r>
  </si>
  <si>
    <r>
      <t xml:space="preserve">Coeficiente de dispersión plano superficie Y, </t>
    </r>
    <r>
      <rPr>
        <i/>
        <sz val="12"/>
        <color theme="0"/>
        <rFont val="Arial"/>
        <family val="2"/>
      </rPr>
      <t>D</t>
    </r>
    <r>
      <rPr>
        <i/>
        <vertAlign val="subscript"/>
        <sz val="12"/>
        <color theme="0"/>
        <rFont val="Arial"/>
        <family val="2"/>
      </rPr>
      <t>Y0</t>
    </r>
    <r>
      <rPr>
        <sz val="12"/>
        <color theme="0"/>
        <rFont val="Arial"/>
        <family val="2"/>
      </rPr>
      <t xml:space="preserve"> (m</t>
    </r>
    <r>
      <rPr>
        <vertAlign val="superscript"/>
        <sz val="12"/>
        <color theme="0"/>
        <rFont val="Arial"/>
        <family val="2"/>
      </rPr>
      <t>2</t>
    </r>
    <r>
      <rPr>
        <sz val="12"/>
        <color theme="0"/>
        <rFont val="Arial"/>
        <family val="2"/>
      </rPr>
      <t>/s) =</t>
    </r>
  </si>
  <si>
    <r>
      <t xml:space="preserve">Coeficiente de dispersión plano superficie Z, </t>
    </r>
    <r>
      <rPr>
        <i/>
        <sz val="12"/>
        <color theme="0"/>
        <rFont val="Arial"/>
        <family val="2"/>
      </rPr>
      <t>D</t>
    </r>
    <r>
      <rPr>
        <i/>
        <vertAlign val="subscript"/>
        <sz val="12"/>
        <color theme="0"/>
        <rFont val="Arial"/>
        <family val="2"/>
      </rPr>
      <t>Z0</t>
    </r>
    <r>
      <rPr>
        <sz val="12"/>
        <color theme="0"/>
        <rFont val="Arial"/>
        <family val="2"/>
      </rPr>
      <t xml:space="preserve"> (m</t>
    </r>
    <r>
      <rPr>
        <vertAlign val="superscript"/>
        <sz val="12"/>
        <color theme="0"/>
        <rFont val="Arial"/>
        <family val="2"/>
      </rPr>
      <t>2</t>
    </r>
    <r>
      <rPr>
        <sz val="12"/>
        <color theme="0"/>
        <rFont val="Arial"/>
        <family val="2"/>
      </rPr>
      <t>/s) =</t>
    </r>
  </si>
  <si>
    <t>Cálculos</t>
  </si>
  <si>
    <r>
      <t xml:space="preserve">Coeficiente de dispersión plano superficie X, </t>
    </r>
    <r>
      <rPr>
        <i/>
        <sz val="8"/>
        <rFont val="Arial"/>
        <family val="2"/>
      </rPr>
      <t>D</t>
    </r>
    <r>
      <rPr>
        <i/>
        <vertAlign val="subscript"/>
        <sz val="8"/>
        <rFont val="Arial"/>
        <family val="2"/>
      </rPr>
      <t>X0</t>
    </r>
    <r>
      <rPr>
        <sz val="8"/>
        <rFont val="Arial"/>
        <family val="2"/>
      </rPr>
      <t xml:space="preserve"> (m</t>
    </r>
    <r>
      <rPr>
        <vertAlign val="superscript"/>
        <sz val="8"/>
        <rFont val="Arial"/>
        <family val="2"/>
      </rPr>
      <t>2</t>
    </r>
    <r>
      <rPr>
        <sz val="8"/>
        <rFont val="Arial"/>
        <family val="2"/>
      </rPr>
      <t xml:space="preserve">/s) =  </t>
    </r>
  </si>
  <si>
    <r>
      <t xml:space="preserve">Coeficiente de dispersión plano superficie Y, </t>
    </r>
    <r>
      <rPr>
        <i/>
        <sz val="8"/>
        <rFont val="Arial"/>
        <family val="2"/>
      </rPr>
      <t>D</t>
    </r>
    <r>
      <rPr>
        <i/>
        <vertAlign val="subscript"/>
        <sz val="8"/>
        <rFont val="Arial"/>
        <family val="2"/>
      </rPr>
      <t>Y0</t>
    </r>
    <r>
      <rPr>
        <sz val="8"/>
        <rFont val="Arial"/>
        <family val="2"/>
      </rPr>
      <t xml:space="preserve"> (m</t>
    </r>
    <r>
      <rPr>
        <vertAlign val="superscript"/>
        <sz val="8"/>
        <rFont val="Arial"/>
        <family val="2"/>
      </rPr>
      <t>2</t>
    </r>
    <r>
      <rPr>
        <sz val="8"/>
        <rFont val="Arial"/>
        <family val="2"/>
      </rPr>
      <t xml:space="preserve">/s) =  </t>
    </r>
  </si>
  <si>
    <r>
      <t xml:space="preserve">Coeficiente de dispersión plano superficie Z, </t>
    </r>
    <r>
      <rPr>
        <i/>
        <sz val="8"/>
        <rFont val="Arial"/>
        <family val="2"/>
      </rPr>
      <t>D</t>
    </r>
    <r>
      <rPr>
        <i/>
        <vertAlign val="subscript"/>
        <sz val="8"/>
        <rFont val="Arial"/>
        <family val="2"/>
      </rPr>
      <t>Z0</t>
    </r>
    <r>
      <rPr>
        <sz val="8"/>
        <rFont val="Arial"/>
        <family val="2"/>
      </rPr>
      <t xml:space="preserve"> (m</t>
    </r>
    <r>
      <rPr>
        <vertAlign val="superscript"/>
        <sz val="8"/>
        <rFont val="Arial"/>
        <family val="2"/>
      </rPr>
      <t>2</t>
    </r>
    <r>
      <rPr>
        <sz val="8"/>
        <rFont val="Arial"/>
        <family val="2"/>
      </rPr>
      <t xml:space="preserve">/s) =  </t>
    </r>
  </si>
  <si>
    <r>
      <t>Constante de velocidad de reacción, r (seg</t>
    </r>
    <r>
      <rPr>
        <vertAlign val="superscript"/>
        <sz val="8"/>
        <rFont val="Arial"/>
        <family val="2"/>
      </rPr>
      <t>-1</t>
    </r>
    <r>
      <rPr>
        <sz val="8"/>
        <rFont val="Arial"/>
        <family val="2"/>
      </rPr>
      <t>) =</t>
    </r>
  </si>
  <si>
    <r>
      <t>P</t>
    </r>
    <r>
      <rPr>
        <sz val="12"/>
        <rFont val="Arial"/>
        <family val="2"/>
      </rPr>
      <t xml:space="preserve">  Gráfico Nº 2. Estación B: Fuente puntual de un contaminante conservativo
(Variación de la concentración en función del tiempo t)</t>
    </r>
  </si>
  <si>
    <r>
      <t>P</t>
    </r>
    <r>
      <rPr>
        <sz val="12"/>
        <rFont val="Arial"/>
        <family val="2"/>
      </rPr>
      <t xml:space="preserve">  Gráfico Nº 3. Estación C: Fuente puntual de un contaminante conservativo
(Variación de la concentración en función del tiempo t)</t>
    </r>
  </si>
  <si>
    <t>El resultado de los cálculos se puede seguir en la hoja Corrida caso A y la tendencia de la dispersión del contaminante se puede observar en los gráficos desde el Nº 4 hasta el Nº 8:</t>
  </si>
  <si>
    <r>
      <t>P</t>
    </r>
    <r>
      <rPr>
        <sz val="12"/>
        <rFont val="Arial"/>
        <family val="2"/>
      </rPr>
      <t xml:space="preserve">  Gráfico Nº 4. Caso A: Fuente puntual de un contaminante conservativo. (Variación de la concentración en función de la longitud </t>
    </r>
    <r>
      <rPr>
        <i/>
        <sz val="12"/>
        <rFont val="Arial"/>
        <family val="2"/>
      </rPr>
      <t>X</t>
    </r>
    <r>
      <rPr>
        <sz val="12"/>
        <rFont val="Arial"/>
        <family val="2"/>
      </rPr>
      <t xml:space="preserve"> del río).</t>
    </r>
  </si>
  <si>
    <r>
      <t>P</t>
    </r>
    <r>
      <rPr>
        <sz val="12"/>
        <rFont val="Arial"/>
        <family val="2"/>
      </rPr>
      <t xml:space="preserve">  Gráfico Nº 5. Caso A: Fuente puntual de un contaminante conservativo. (Variación de la concentración en función del ancho </t>
    </r>
    <r>
      <rPr>
        <i/>
        <sz val="12"/>
        <rFont val="Arial"/>
        <family val="2"/>
      </rPr>
      <t>Y</t>
    </r>
    <r>
      <rPr>
        <sz val="12"/>
        <rFont val="Arial"/>
        <family val="2"/>
      </rPr>
      <t xml:space="preserve"> del río).</t>
    </r>
  </si>
  <si>
    <r>
      <t>P</t>
    </r>
    <r>
      <rPr>
        <sz val="12"/>
        <rFont val="Arial"/>
        <family val="2"/>
      </rPr>
      <t xml:space="preserve">  Gráfico Nº 6. Caso A: Fuente puntual de un contaminante conservativo. (Variación de la concentración en función de la profundidad </t>
    </r>
    <r>
      <rPr>
        <i/>
        <sz val="12"/>
        <rFont val="Arial"/>
        <family val="2"/>
      </rPr>
      <t>Z</t>
    </r>
    <r>
      <rPr>
        <sz val="12"/>
        <rFont val="Arial"/>
        <family val="2"/>
      </rPr>
      <t xml:space="preserve"> del río).</t>
    </r>
  </si>
  <si>
    <r>
      <t>P</t>
    </r>
    <r>
      <rPr>
        <sz val="12"/>
        <rFont val="Arial"/>
        <family val="2"/>
      </rPr>
      <t xml:space="preserve">  Gráfico Nº 7. Caso A: Fuente puntual de un contaminante conservativo. (Variación de la concentración en función del tiempo </t>
    </r>
    <r>
      <rPr>
        <i/>
        <sz val="12"/>
        <rFont val="Arial"/>
        <family val="2"/>
      </rPr>
      <t>t</t>
    </r>
    <r>
      <rPr>
        <sz val="12"/>
        <rFont val="Arial"/>
        <family val="2"/>
      </rPr>
      <t xml:space="preserve"> del río).</t>
    </r>
  </si>
  <si>
    <r>
      <t>P</t>
    </r>
    <r>
      <rPr>
        <sz val="12"/>
        <rFont val="Arial"/>
        <family val="2"/>
      </rPr>
      <t xml:space="preserve">  Gráfico Nº 8. Caso A: Fuente puntual de un contaminante conservativo. (Variación de la concentración en 3 dimensiones).</t>
    </r>
  </si>
  <si>
    <t>El resultado de los cálculos se puede seguir en la hoja Corrida caso B y la tendencia de la dispersión del contaminante se puede observar en los gráficos desde el Nº 9 hasta el Nº 13:</t>
  </si>
  <si>
    <r>
      <t>P</t>
    </r>
    <r>
      <rPr>
        <sz val="12"/>
        <rFont val="Arial"/>
        <family val="2"/>
      </rPr>
      <t xml:space="preserve">  Gráfico Nº 9. Caso B: Fuente continua de un contaminante conservativo. (Variación de la concentración en función de la longitud </t>
    </r>
    <r>
      <rPr>
        <i/>
        <sz val="12"/>
        <rFont val="Arial"/>
        <family val="2"/>
      </rPr>
      <t>X</t>
    </r>
    <r>
      <rPr>
        <sz val="12"/>
        <rFont val="Arial"/>
        <family val="2"/>
      </rPr>
      <t xml:space="preserve"> del río).</t>
    </r>
  </si>
  <si>
    <r>
      <t>P</t>
    </r>
    <r>
      <rPr>
        <sz val="12"/>
        <rFont val="Arial"/>
        <family val="2"/>
      </rPr>
      <t xml:space="preserve">  Gráfico Nº 10. Caso B: Fuente continua de un contaminante conservativo. (Variación de la concentración en función del ancho </t>
    </r>
    <r>
      <rPr>
        <i/>
        <sz val="12"/>
        <rFont val="Arial"/>
        <family val="2"/>
      </rPr>
      <t>Y</t>
    </r>
    <r>
      <rPr>
        <sz val="12"/>
        <rFont val="Arial"/>
        <family val="2"/>
      </rPr>
      <t xml:space="preserve"> del río).</t>
    </r>
  </si>
  <si>
    <r>
      <t>P</t>
    </r>
    <r>
      <rPr>
        <sz val="12"/>
        <rFont val="Arial"/>
        <family val="2"/>
      </rPr>
      <t xml:space="preserve">  Gráfico Nº 11. Caso B: Fuente continua de un contaminante conservativo. (Variación de la concentración en función de la profundidad </t>
    </r>
    <r>
      <rPr>
        <i/>
        <sz val="12"/>
        <rFont val="Arial"/>
        <family val="2"/>
      </rPr>
      <t>Z</t>
    </r>
    <r>
      <rPr>
        <sz val="12"/>
        <rFont val="Arial"/>
        <family val="2"/>
      </rPr>
      <t xml:space="preserve"> del río).</t>
    </r>
  </si>
  <si>
    <r>
      <t>P</t>
    </r>
    <r>
      <rPr>
        <sz val="12"/>
        <rFont val="Arial"/>
        <family val="2"/>
      </rPr>
      <t xml:space="preserve">  Gráfico Nº 12. Caso B: Fuente continua de un contaminante conservativo. (Variación de la concentración en función del tiempo </t>
    </r>
    <r>
      <rPr>
        <i/>
        <sz val="12"/>
        <rFont val="Arial"/>
        <family val="2"/>
      </rPr>
      <t>t</t>
    </r>
    <r>
      <rPr>
        <sz val="12"/>
        <rFont val="Arial"/>
        <family val="2"/>
      </rPr>
      <t xml:space="preserve"> del río).</t>
    </r>
  </si>
  <si>
    <r>
      <t>P</t>
    </r>
    <r>
      <rPr>
        <sz val="12"/>
        <rFont val="Arial"/>
        <family val="2"/>
      </rPr>
      <t xml:space="preserve">  Gráfico Nº 13. Caso B: Fuente continua de un contaminante conservativo. (Variación de la concentración en 3 dimensiones).</t>
    </r>
  </si>
  <si>
    <r>
      <t>Constante de velocidad de reacción, k (s</t>
    </r>
    <r>
      <rPr>
        <vertAlign val="superscript"/>
        <sz val="12"/>
        <color theme="0"/>
        <rFont val="Arial"/>
        <family val="2"/>
      </rPr>
      <t>-1</t>
    </r>
    <r>
      <rPr>
        <sz val="12"/>
        <color theme="0"/>
        <rFont val="Arial"/>
        <family val="2"/>
      </rPr>
      <t>) =</t>
    </r>
  </si>
  <si>
    <r>
      <t xml:space="preserve">Coeficiente de dispersión plano superficie Y, </t>
    </r>
    <r>
      <rPr>
        <i/>
        <sz val="12"/>
        <color theme="0"/>
        <rFont val="Arial"/>
        <family val="2"/>
      </rPr>
      <t>D</t>
    </r>
    <r>
      <rPr>
        <i/>
        <vertAlign val="subscript"/>
        <sz val="12"/>
        <color theme="0"/>
        <rFont val="Arial"/>
        <family val="2"/>
      </rPr>
      <t xml:space="preserve">Y0 </t>
    </r>
    <r>
      <rPr>
        <sz val="12"/>
        <color theme="0"/>
        <rFont val="Arial"/>
        <family val="2"/>
      </rPr>
      <t>(m</t>
    </r>
    <r>
      <rPr>
        <vertAlign val="superscript"/>
        <sz val="12"/>
        <color theme="0"/>
        <rFont val="Arial"/>
        <family val="2"/>
      </rPr>
      <t>2</t>
    </r>
    <r>
      <rPr>
        <sz val="12"/>
        <color theme="0"/>
        <rFont val="Arial"/>
        <family val="2"/>
      </rPr>
      <t>/s) =</t>
    </r>
  </si>
  <si>
    <t>Pendiente del rio, S (m/m)=</t>
  </si>
  <si>
    <r>
      <t>Posición de la fuente contaminantre, X</t>
    </r>
    <r>
      <rPr>
        <vertAlign val="subscript"/>
        <sz val="10"/>
        <rFont val="Arial"/>
        <family val="2"/>
      </rPr>
      <t>0</t>
    </r>
    <r>
      <rPr>
        <sz val="10"/>
        <rFont val="Arial"/>
        <family val="2"/>
      </rPr>
      <t xml:space="preserve"> (m)=</t>
    </r>
  </si>
  <si>
    <r>
      <t>Posición de la fuente contaminantre, Y</t>
    </r>
    <r>
      <rPr>
        <vertAlign val="subscript"/>
        <sz val="10"/>
        <rFont val="Arial"/>
        <family val="2"/>
      </rPr>
      <t>0</t>
    </r>
    <r>
      <rPr>
        <sz val="10"/>
        <rFont val="Arial"/>
        <family val="2"/>
      </rPr>
      <t xml:space="preserve"> (m)=</t>
    </r>
  </si>
  <si>
    <r>
      <t>Posición de la fuente contaminantre, Z</t>
    </r>
    <r>
      <rPr>
        <vertAlign val="subscript"/>
        <sz val="10"/>
        <rFont val="Arial"/>
        <family val="2"/>
      </rPr>
      <t>0</t>
    </r>
    <r>
      <rPr>
        <sz val="10"/>
        <rFont val="Arial"/>
        <family val="2"/>
      </rPr>
      <t xml:space="preserve"> (m)=</t>
    </r>
  </si>
  <si>
    <r>
      <t xml:space="preserve">Longitud del río, </t>
    </r>
    <r>
      <rPr>
        <i/>
        <sz val="10"/>
        <rFont val="Times New Roman"/>
        <family val="1"/>
      </rPr>
      <t>X</t>
    </r>
    <r>
      <rPr>
        <i/>
        <vertAlign val="subscript"/>
        <sz val="10"/>
        <rFont val="Times New Roman"/>
        <family val="1"/>
      </rPr>
      <t>n</t>
    </r>
    <r>
      <rPr>
        <sz val="10"/>
        <rFont val="Arial"/>
        <family val="2"/>
      </rPr>
      <t xml:space="preserve"> (m)= </t>
    </r>
  </si>
  <si>
    <r>
      <t xml:space="preserve">Ancho promedio del río, </t>
    </r>
    <r>
      <rPr>
        <i/>
        <sz val="10"/>
        <rFont val="Times New Roman"/>
        <family val="1"/>
      </rPr>
      <t>Y</t>
    </r>
    <r>
      <rPr>
        <i/>
        <vertAlign val="subscript"/>
        <sz val="10"/>
        <rFont val="Times New Roman"/>
        <family val="1"/>
      </rPr>
      <t>n</t>
    </r>
    <r>
      <rPr>
        <sz val="10"/>
        <rFont val="Arial"/>
        <family val="2"/>
      </rPr>
      <t xml:space="preserve"> (m)= </t>
    </r>
  </si>
  <si>
    <r>
      <t xml:space="preserve">Profundidad promedio del río </t>
    </r>
    <r>
      <rPr>
        <i/>
        <sz val="10"/>
        <rFont val="Times New Roman"/>
        <family val="1"/>
      </rPr>
      <t>Z</t>
    </r>
    <r>
      <rPr>
        <i/>
        <vertAlign val="subscript"/>
        <sz val="10"/>
        <rFont val="Times New Roman"/>
        <family val="1"/>
      </rPr>
      <t>n</t>
    </r>
    <r>
      <rPr>
        <i/>
        <sz val="10"/>
        <rFont val="Times New Roman"/>
        <family val="1"/>
      </rPr>
      <t xml:space="preserve"> </t>
    </r>
    <r>
      <rPr>
        <sz val="10"/>
        <rFont val="Arial"/>
        <family val="2"/>
      </rPr>
      <t xml:space="preserve">(m)=  </t>
    </r>
  </si>
  <si>
    <r>
      <t xml:space="preserve">Velocidad del Río en la dirección de X, </t>
    </r>
    <r>
      <rPr>
        <i/>
        <sz val="12"/>
        <rFont val="Times New Roman"/>
        <family val="1"/>
      </rPr>
      <t>u</t>
    </r>
    <r>
      <rPr>
        <sz val="10"/>
        <rFont val="Arial"/>
        <family val="2"/>
      </rPr>
      <t xml:space="preserve"> (m/s)= </t>
    </r>
  </si>
  <si>
    <r>
      <t xml:space="preserve">Aceleración de gravedad, </t>
    </r>
    <r>
      <rPr>
        <i/>
        <sz val="10"/>
        <rFont val="Times New Roman"/>
        <family val="1"/>
      </rPr>
      <t>g</t>
    </r>
    <r>
      <rPr>
        <sz val="10"/>
        <rFont val="Arial"/>
        <family val="2"/>
      </rPr>
      <t xml:space="preserve"> (m/s</t>
    </r>
    <r>
      <rPr>
        <vertAlign val="superscript"/>
        <sz val="10"/>
        <rFont val="Arial"/>
        <family val="2"/>
      </rPr>
      <t>2</t>
    </r>
    <r>
      <rPr>
        <sz val="10"/>
        <rFont val="Arial"/>
        <family val="2"/>
      </rPr>
      <t xml:space="preserve">)= </t>
    </r>
  </si>
  <si>
    <r>
      <t xml:space="preserve">Constante, </t>
    </r>
    <r>
      <rPr>
        <sz val="10"/>
        <rFont val="Symbol"/>
        <family val="1"/>
        <charset val="2"/>
      </rPr>
      <t>a</t>
    </r>
    <r>
      <rPr>
        <sz val="10"/>
        <rFont val="Arial"/>
        <family val="2"/>
      </rPr>
      <t xml:space="preserve"> (m</t>
    </r>
    <r>
      <rPr>
        <vertAlign val="superscript"/>
        <sz val="10"/>
        <rFont val="Arial"/>
        <family val="2"/>
      </rPr>
      <t>-1</t>
    </r>
    <r>
      <rPr>
        <sz val="10"/>
        <rFont val="Arial"/>
        <family val="2"/>
      </rPr>
      <t>)=</t>
    </r>
  </si>
  <si>
    <r>
      <t xml:space="preserve">Radio hidraulico, </t>
    </r>
    <r>
      <rPr>
        <i/>
        <sz val="10"/>
        <rFont val="Times New Roman"/>
        <family val="1"/>
      </rPr>
      <t>R</t>
    </r>
    <r>
      <rPr>
        <i/>
        <vertAlign val="subscript"/>
        <sz val="10"/>
        <rFont val="Times New Roman"/>
        <family val="1"/>
      </rPr>
      <t>H</t>
    </r>
    <r>
      <rPr>
        <sz val="10"/>
        <rFont val="Arial"/>
        <family val="2"/>
      </rPr>
      <t xml:space="preserve"> (m)=</t>
    </r>
  </si>
  <si>
    <r>
      <t xml:space="preserve">Velocidad de fricción, </t>
    </r>
    <r>
      <rPr>
        <i/>
        <sz val="10"/>
        <rFont val="Times New Roman"/>
        <family val="1"/>
      </rPr>
      <t>v</t>
    </r>
    <r>
      <rPr>
        <sz val="10"/>
        <rFont val="Arial"/>
        <family val="2"/>
      </rPr>
      <t xml:space="preserve">* (m/s)= </t>
    </r>
  </si>
  <si>
    <r>
      <t xml:space="preserve">Coeficiente de dispersión plano superficie, </t>
    </r>
    <r>
      <rPr>
        <i/>
        <sz val="10"/>
        <rFont val="Times New Roman"/>
        <family val="1"/>
      </rPr>
      <t>D</t>
    </r>
    <r>
      <rPr>
        <i/>
        <vertAlign val="subscript"/>
        <sz val="10"/>
        <rFont val="Times New Roman"/>
        <family val="1"/>
      </rPr>
      <t>zo</t>
    </r>
    <r>
      <rPr>
        <sz val="10"/>
        <rFont val="Arial"/>
        <family val="2"/>
      </rPr>
      <t xml:space="preserve"> (m</t>
    </r>
    <r>
      <rPr>
        <vertAlign val="superscript"/>
        <sz val="10"/>
        <rFont val="Arial"/>
        <family val="2"/>
      </rPr>
      <t>2</t>
    </r>
    <r>
      <rPr>
        <sz val="10"/>
        <rFont val="Arial"/>
        <family val="2"/>
      </rPr>
      <t xml:space="preserve">/s)= </t>
    </r>
  </si>
  <si>
    <r>
      <t xml:space="preserve">Coeficiente de dispersión plano superficie, </t>
    </r>
    <r>
      <rPr>
        <i/>
        <sz val="10"/>
        <rFont val="Times New Roman"/>
        <family val="1"/>
      </rPr>
      <t>D</t>
    </r>
    <r>
      <rPr>
        <i/>
        <vertAlign val="subscript"/>
        <sz val="10"/>
        <rFont val="Times New Roman"/>
        <family val="1"/>
      </rPr>
      <t>Y0</t>
    </r>
    <r>
      <rPr>
        <sz val="10"/>
        <rFont val="Arial"/>
        <family val="2"/>
      </rPr>
      <t xml:space="preserve"> (m</t>
    </r>
    <r>
      <rPr>
        <vertAlign val="superscript"/>
        <sz val="10"/>
        <rFont val="Arial"/>
        <family val="2"/>
      </rPr>
      <t>2</t>
    </r>
    <r>
      <rPr>
        <sz val="10"/>
        <rFont val="Arial"/>
        <family val="2"/>
      </rPr>
      <t xml:space="preserve">/s)= </t>
    </r>
  </si>
  <si>
    <r>
      <t xml:space="preserve">Coeficiente de dispersión plano superficie, </t>
    </r>
    <r>
      <rPr>
        <i/>
        <sz val="10"/>
        <rFont val="Times New Roman"/>
        <family val="1"/>
      </rPr>
      <t>D</t>
    </r>
    <r>
      <rPr>
        <i/>
        <vertAlign val="subscript"/>
        <sz val="10"/>
        <rFont val="Times New Roman"/>
        <family val="1"/>
      </rPr>
      <t>X0</t>
    </r>
    <r>
      <rPr>
        <sz val="10"/>
        <rFont val="Arial"/>
        <family val="2"/>
      </rPr>
      <t xml:space="preserve"> (m</t>
    </r>
    <r>
      <rPr>
        <vertAlign val="superscript"/>
        <sz val="10"/>
        <rFont val="Arial"/>
        <family val="2"/>
      </rPr>
      <t>2</t>
    </r>
    <r>
      <rPr>
        <sz val="10"/>
        <rFont val="Arial"/>
        <family val="2"/>
      </rPr>
      <t xml:space="preserve">/s)= </t>
    </r>
  </si>
  <si>
    <r>
      <t xml:space="preserve">Longitud del río (ubicación de la Estación C), </t>
    </r>
    <r>
      <rPr>
        <i/>
        <sz val="10"/>
        <rFont val="Arial"/>
        <family val="2"/>
      </rPr>
      <t>X</t>
    </r>
    <r>
      <rPr>
        <sz val="10"/>
        <rFont val="Arial"/>
        <family val="2"/>
      </rPr>
      <t xml:space="preserve"> (m) =  </t>
    </r>
  </si>
  <si>
    <r>
      <t xml:space="preserve">Longitud del río (ubicación de la Estación B), </t>
    </r>
    <r>
      <rPr>
        <i/>
        <sz val="10"/>
        <rFont val="Arial"/>
        <family val="2"/>
      </rPr>
      <t>X</t>
    </r>
    <r>
      <rPr>
        <sz val="10"/>
        <rFont val="Arial"/>
        <family val="2"/>
      </rPr>
      <t xml:space="preserve"> (m) =  </t>
    </r>
  </si>
  <si>
    <t>Longitud de muestreo: (m)</t>
  </si>
  <si>
    <t>Estación de muestreo B</t>
  </si>
  <si>
    <t>Estación de muestreo A</t>
  </si>
  <si>
    <t>Estación de muestreo C</t>
  </si>
  <si>
    <t>Velocidad promedio del Río en la dirección de X, u (m/s) =</t>
  </si>
  <si>
    <r>
      <t xml:space="preserve">Velocidad del Río en la dirección de Y, </t>
    </r>
    <r>
      <rPr>
        <i/>
        <sz val="12"/>
        <rFont val="Times New Roman"/>
        <family val="1"/>
      </rPr>
      <t>v</t>
    </r>
    <r>
      <rPr>
        <sz val="10"/>
        <rFont val="Arial"/>
        <family val="2"/>
      </rPr>
      <t xml:space="preserve"> (m/s)= </t>
    </r>
  </si>
  <si>
    <r>
      <t xml:space="preserve">Velocidad del Río en la dirección de Z, </t>
    </r>
    <r>
      <rPr>
        <i/>
        <sz val="12"/>
        <rFont val="Times New Roman"/>
        <family val="1"/>
      </rPr>
      <t>w</t>
    </r>
    <r>
      <rPr>
        <sz val="10"/>
        <rFont val="Arial"/>
        <family val="2"/>
      </rPr>
      <t xml:space="preserve"> (m/s)= </t>
    </r>
  </si>
  <si>
    <t>Nx, Ny, Nz, NT: Número de intervalo</t>
  </si>
  <si>
    <r>
      <t>Constante del coeficiente de dispersión turbulento superficial (X,Y), C</t>
    </r>
    <r>
      <rPr>
        <vertAlign val="subscript"/>
        <sz val="10"/>
        <rFont val="Arial"/>
        <family val="2"/>
      </rPr>
      <t>S</t>
    </r>
    <r>
      <rPr>
        <sz val="10"/>
        <rFont val="Arial"/>
        <family val="2"/>
      </rPr>
      <t xml:space="preserve"> (m</t>
    </r>
    <r>
      <rPr>
        <vertAlign val="superscript"/>
        <sz val="10"/>
        <rFont val="Arial"/>
        <family val="2"/>
      </rPr>
      <t>2/3</t>
    </r>
    <r>
      <rPr>
        <sz val="10"/>
        <rFont val="Arial"/>
        <family val="2"/>
      </rPr>
      <t xml:space="preserve">/s)=  </t>
    </r>
  </si>
  <si>
    <r>
      <t xml:space="preserve">Flujo másico del contaminante, </t>
    </r>
    <r>
      <rPr>
        <i/>
        <sz val="10"/>
        <rFont val="Times New Roman"/>
        <family val="1"/>
      </rPr>
      <t>Q</t>
    </r>
    <r>
      <rPr>
        <sz val="10"/>
        <rFont val="Arial"/>
        <family val="2"/>
      </rPr>
      <t xml:space="preserve"> (kg/s)=</t>
    </r>
  </si>
  <si>
    <r>
      <t xml:space="preserve">Velocidad de fricción, </t>
    </r>
    <r>
      <rPr>
        <i/>
        <sz val="12"/>
        <color theme="0"/>
        <rFont val="Times New Roman"/>
        <family val="1"/>
      </rPr>
      <t>v</t>
    </r>
    <r>
      <rPr>
        <sz val="12"/>
        <color theme="0"/>
        <rFont val="Arial"/>
        <family val="2"/>
      </rPr>
      <t>* (m/s) =</t>
    </r>
  </si>
  <si>
    <r>
      <t xml:space="preserve">Tiempo inicial de la descarga, </t>
    </r>
    <r>
      <rPr>
        <i/>
        <sz val="12"/>
        <rFont val="Times New Roman"/>
        <family val="1"/>
      </rPr>
      <t>t</t>
    </r>
    <r>
      <rPr>
        <i/>
        <vertAlign val="subscript"/>
        <sz val="12"/>
        <rFont val="Times New Roman"/>
        <family val="1"/>
      </rPr>
      <t>0</t>
    </r>
    <r>
      <rPr>
        <sz val="10"/>
        <rFont val="Arial"/>
        <family val="2"/>
      </rPr>
      <t xml:space="preserve"> (s)=  </t>
    </r>
  </si>
  <si>
    <r>
      <t xml:space="preserve">Tiempo transcurrido despues de la descarga, </t>
    </r>
    <r>
      <rPr>
        <i/>
        <sz val="12"/>
        <rFont val="Times New Roman"/>
        <family val="1"/>
      </rPr>
      <t>t</t>
    </r>
    <r>
      <rPr>
        <i/>
        <vertAlign val="subscript"/>
        <sz val="12"/>
        <rFont val="Times New Roman"/>
        <family val="1"/>
      </rPr>
      <t>n</t>
    </r>
    <r>
      <rPr>
        <sz val="10"/>
        <rFont val="Arial"/>
        <family val="2"/>
      </rPr>
      <t xml:space="preserve"> (s)=  </t>
    </r>
  </si>
  <si>
    <r>
      <t>Constante de velocidad de reacción, k (s</t>
    </r>
    <r>
      <rPr>
        <vertAlign val="superscript"/>
        <sz val="10"/>
        <rFont val="Arial"/>
        <family val="2"/>
      </rPr>
      <t>-1</t>
    </r>
    <r>
      <rPr>
        <sz val="10"/>
        <rFont val="Arial"/>
        <family val="2"/>
      </rPr>
      <t>)=</t>
    </r>
  </si>
  <si>
    <r>
      <t>ü</t>
    </r>
    <r>
      <rPr>
        <sz val="7"/>
        <rFont val="Times New Roman"/>
        <family val="1"/>
      </rPr>
      <t xml:space="preserve"> </t>
    </r>
    <r>
      <rPr>
        <sz val="12"/>
        <rFont val="Arial"/>
        <family val="2"/>
      </rPr>
      <t>La capacidad de satisfacer la simulación de: la concentración del contaminante en función del tiempo, para una posición fija, en una y en tres dimensiones.</t>
    </r>
  </si>
  <si>
    <r>
      <t>ü</t>
    </r>
    <r>
      <rPr>
        <sz val="7"/>
        <rFont val="Times New Roman"/>
        <family val="1"/>
      </rPr>
      <t xml:space="preserve"> </t>
    </r>
    <r>
      <rPr>
        <sz val="12"/>
        <rFont val="Arial"/>
        <family val="2"/>
      </rPr>
      <t>La simplicidad y ejecución de los datos, con un error aproximado hasta 30%, (Atkinson, 2000), (para un modelo de una dimensión).</t>
    </r>
  </si>
  <si>
    <t>Ecuación utilizadas para una difusión advectiva y molecular, fuente puntual del contaminante conservativo</t>
  </si>
  <si>
    <r>
      <rPr>
        <sz val="12"/>
        <rFont val="Wingdings 2"/>
        <family val="1"/>
        <charset val="2"/>
      </rPr>
      <t>P</t>
    </r>
    <r>
      <rPr>
        <sz val="12"/>
        <rFont val="Arial"/>
        <family val="2"/>
      </rPr>
      <t xml:space="preserve">  El coeficiente de difusión </t>
    </r>
    <r>
      <rPr>
        <i/>
        <sz val="12"/>
        <rFont val="Times New Roman"/>
        <family val="1"/>
      </rPr>
      <t>D</t>
    </r>
    <r>
      <rPr>
        <sz val="12"/>
        <rFont val="Arial"/>
        <family val="2"/>
      </rPr>
      <t xml:space="preserve"> inicialmente es igual en cualquier dirección donde se encuentre el contaminante.</t>
    </r>
  </si>
  <si>
    <r>
      <t>P</t>
    </r>
    <r>
      <rPr>
        <sz val="12"/>
        <rFont val="Arial"/>
        <family val="2"/>
      </rPr>
      <t xml:space="preserve">  Gráfico Nº 1. Estación A: Fuente puntual de un contaminante conservativo
(Variación de la concentración en función del tiempo t).</t>
    </r>
  </si>
  <si>
    <r>
      <rPr>
        <sz val="12"/>
        <rFont val="Wingdings 2"/>
        <family val="1"/>
        <charset val="2"/>
      </rPr>
      <t>P</t>
    </r>
    <r>
      <rPr>
        <sz val="12"/>
        <rFont val="Arial"/>
        <family val="2"/>
      </rPr>
      <t xml:space="preserve"> La constante de velocidad de reacción </t>
    </r>
    <r>
      <rPr>
        <i/>
        <sz val="12"/>
        <rFont val="Times New Roman"/>
        <family val="1"/>
      </rPr>
      <t>k</t>
    </r>
    <r>
      <rPr>
        <sz val="12"/>
        <rFont val="Arial"/>
        <family val="2"/>
      </rPr>
      <t>=0</t>
    </r>
  </si>
  <si>
    <r>
      <rPr>
        <sz val="12"/>
        <rFont val="Wingdings 2"/>
        <family val="1"/>
        <charset val="2"/>
      </rPr>
      <t>P</t>
    </r>
    <r>
      <rPr>
        <sz val="12"/>
        <rFont val="Arial"/>
        <family val="2"/>
      </rPr>
      <t xml:space="preserve"> La constante de velocidad de reacción </t>
    </r>
    <r>
      <rPr>
        <i/>
        <sz val="12"/>
        <rFont val="Times New Roman"/>
        <family val="1"/>
      </rPr>
      <t>r</t>
    </r>
    <r>
      <rPr>
        <sz val="12"/>
        <rFont val="Arial"/>
        <family val="2"/>
      </rPr>
      <t>=0</t>
    </r>
  </si>
  <si>
    <r>
      <rPr>
        <sz val="12"/>
        <rFont val="Wingdings 2"/>
        <family val="1"/>
        <charset val="2"/>
      </rPr>
      <t>P</t>
    </r>
    <r>
      <rPr>
        <sz val="12"/>
        <rFont val="Arial"/>
        <family val="2"/>
      </rPr>
      <t xml:space="preserve">  Flujo másico inicial del contaminante, </t>
    </r>
    <r>
      <rPr>
        <i/>
        <sz val="12"/>
        <rFont val="Times New Roman"/>
        <family val="1"/>
      </rPr>
      <t>Q</t>
    </r>
    <r>
      <rPr>
        <sz val="12"/>
        <rFont val="Arial"/>
        <family val="2"/>
      </rPr>
      <t xml:space="preserve"> (kg/s)</t>
    </r>
  </si>
  <si>
    <r>
      <rPr>
        <sz val="12"/>
        <rFont val="Wingdings 2"/>
        <family val="1"/>
        <charset val="2"/>
      </rPr>
      <t>P</t>
    </r>
    <r>
      <rPr>
        <sz val="12"/>
        <rFont val="Arial"/>
        <family val="2"/>
      </rPr>
      <t xml:space="preserve">  El tiempo de descarga del contaminante (para este caso), </t>
    </r>
    <r>
      <rPr>
        <i/>
        <sz val="14"/>
        <rFont val="Times New Roman"/>
        <family val="1"/>
      </rPr>
      <t>t</t>
    </r>
    <r>
      <rPr>
        <sz val="12"/>
        <rFont val="Symbol"/>
        <family val="1"/>
        <charset val="2"/>
      </rPr>
      <t>£</t>
    </r>
    <r>
      <rPr>
        <sz val="12"/>
        <rFont val="Arial"/>
        <family val="2"/>
      </rPr>
      <t>1600 s</t>
    </r>
  </si>
  <si>
    <t>Criterios considerados tanto para la difusión advectiva y molecular como el caso A y el caso B</t>
  </si>
  <si>
    <t>Se asumen otras consideraciones que afecta el modelo, tanto para la difusión advectiva y molecular como para el caso A y el caso B, enumerándose a continuación:</t>
  </si>
  <si>
    <r>
      <rPr>
        <sz val="12"/>
        <rFont val="Wingdings 2"/>
        <family val="1"/>
        <charset val="2"/>
      </rPr>
      <t>P</t>
    </r>
    <r>
      <rPr>
        <sz val="12"/>
        <rFont val="Arial"/>
        <family val="2"/>
      </rPr>
      <t xml:space="preserve">  Los fenómenos de transportes que ocurren son la dispersión turbulenta, la difusión advectiva y molecular, según la situación.</t>
    </r>
  </si>
  <si>
    <t>Con los criterios establecidos y las ecuaciones identificadas se construyó un programa basado en una hoja de cálculo Excel. Se puede evaluar la variación de la concentración a diferentes longitudes, anchuras y profundidades del río. Además, para una posición fija se puede evaluar la variación de la concentración en función del tiempo, se puede obtener gráficas para cada uno de las variaciones de la concentración, incluyendo una gráfica en tres dimensiones (cuando aplica).</t>
  </si>
  <si>
    <r>
      <rPr>
        <sz val="12"/>
        <rFont val="Wingdings 2"/>
        <family val="1"/>
        <charset val="2"/>
      </rPr>
      <t>P</t>
    </r>
    <r>
      <rPr>
        <sz val="12"/>
        <rFont val="Arial"/>
        <family val="2"/>
      </rPr>
      <t xml:space="preserve">  Longitud del tramo del río, X (m)</t>
    </r>
  </si>
  <si>
    <r>
      <rPr>
        <sz val="12"/>
        <rFont val="Wingdings 2"/>
        <family val="1"/>
        <charset val="2"/>
      </rPr>
      <t>P</t>
    </r>
    <r>
      <rPr>
        <sz val="12"/>
        <rFont val="Arial"/>
        <family val="2"/>
      </rPr>
      <t xml:space="preserve">  Ancho promedio del tramo del río, Y (m)</t>
    </r>
  </si>
  <si>
    <r>
      <rPr>
        <sz val="12"/>
        <rFont val="Wingdings 2"/>
        <family val="1"/>
        <charset val="2"/>
      </rPr>
      <t>P</t>
    </r>
    <r>
      <rPr>
        <sz val="12"/>
        <rFont val="Arial"/>
        <family val="2"/>
      </rPr>
      <t xml:space="preserve">  Profundidad promedio del tramo del río, Zn (m)</t>
    </r>
  </si>
  <si>
    <r>
      <rPr>
        <sz val="12"/>
        <rFont val="Wingdings 2"/>
        <family val="1"/>
        <charset val="2"/>
      </rPr>
      <t>P</t>
    </r>
    <r>
      <rPr>
        <sz val="12"/>
        <rFont val="Arial"/>
        <family val="2"/>
      </rPr>
      <t xml:space="preserve">  Velocidad promedio del tramo del Río en la dirección de X, </t>
    </r>
    <r>
      <rPr>
        <i/>
        <sz val="12"/>
        <rFont val="Book Antiqua"/>
        <family val="1"/>
      </rPr>
      <t>u</t>
    </r>
    <r>
      <rPr>
        <sz val="12"/>
        <rFont val="Book Antiqua"/>
        <family val="1"/>
      </rPr>
      <t xml:space="preserve"> </t>
    </r>
    <r>
      <rPr>
        <sz val="12"/>
        <rFont val="Arial"/>
        <family val="2"/>
      </rPr>
      <t>(m/s)</t>
    </r>
  </si>
  <si>
    <r>
      <t>Constante de velocidad de reacción, K (s</t>
    </r>
    <r>
      <rPr>
        <vertAlign val="superscript"/>
        <sz val="12"/>
        <color theme="0"/>
        <rFont val="Arial"/>
        <family val="2"/>
      </rPr>
      <t>-1</t>
    </r>
    <r>
      <rPr>
        <sz val="12"/>
        <color theme="0"/>
        <rFont val="Arial"/>
        <family val="2"/>
      </rPr>
      <t>) =</t>
    </r>
  </si>
  <si>
    <t xml:space="preserve">Error promedio (Validación) = </t>
  </si>
  <si>
    <r>
      <rPr>
        <sz val="12"/>
        <rFont val="Wingdings 2"/>
        <family val="1"/>
        <charset val="2"/>
      </rPr>
      <t>P</t>
    </r>
    <r>
      <rPr>
        <sz val="12"/>
        <rFont val="Arial"/>
        <family val="2"/>
      </rPr>
      <t xml:space="preserve">  Constante de de velocidad de reacción, </t>
    </r>
    <r>
      <rPr>
        <i/>
        <sz val="12"/>
        <rFont val="Times New Roman"/>
        <family val="1"/>
      </rPr>
      <t>r</t>
    </r>
    <r>
      <rPr>
        <sz val="12"/>
        <rFont val="Arial"/>
        <family val="2"/>
      </rPr>
      <t xml:space="preserve"> (s</t>
    </r>
    <r>
      <rPr>
        <vertAlign val="superscript"/>
        <sz val="12"/>
        <rFont val="Arial"/>
        <family val="2"/>
      </rPr>
      <t>-1</t>
    </r>
    <r>
      <rPr>
        <sz val="12"/>
        <rFont val="Arial"/>
        <family val="2"/>
      </rPr>
      <t>)</t>
    </r>
  </si>
  <si>
    <t>El resultado de los cálculos se puede seguir en la hoja Corrida Difusión para las estaciones A, B y C y la validación (Tanji, 1994) con los datos experimentales (Atkinson, 2000), en los gráficos Nº 1, 2 y 3.</t>
  </si>
  <si>
    <r>
      <t xml:space="preserve">Radio hidráulico, </t>
    </r>
    <r>
      <rPr>
        <i/>
        <sz val="12"/>
        <color theme="0"/>
        <rFont val="Arial"/>
        <family val="2"/>
      </rPr>
      <t>R</t>
    </r>
    <r>
      <rPr>
        <i/>
        <vertAlign val="subscript"/>
        <sz val="12"/>
        <color theme="0"/>
        <rFont val="Arial"/>
        <family val="2"/>
      </rPr>
      <t>H</t>
    </r>
    <r>
      <rPr>
        <sz val="12"/>
        <color theme="0"/>
        <rFont val="Arial"/>
        <family val="2"/>
      </rPr>
      <t xml:space="preserve"> ( m ) =</t>
    </r>
  </si>
  <si>
    <t>Datos de entrada:</t>
  </si>
  <si>
    <t>Constante</t>
  </si>
  <si>
    <r>
      <t>g</t>
    </r>
    <r>
      <rPr>
        <vertAlign val="subscript"/>
        <sz val="8"/>
        <rFont val="Arial"/>
        <family val="2"/>
      </rPr>
      <t>X</t>
    </r>
  </si>
  <si>
    <r>
      <t>g</t>
    </r>
    <r>
      <rPr>
        <vertAlign val="subscript"/>
        <sz val="8"/>
        <rFont val="Arial"/>
        <family val="2"/>
      </rPr>
      <t>Y</t>
    </r>
  </si>
  <si>
    <r>
      <t>g</t>
    </r>
    <r>
      <rPr>
        <vertAlign val="subscript"/>
        <sz val="8"/>
        <rFont val="Arial"/>
        <family val="2"/>
      </rPr>
      <t>Z</t>
    </r>
  </si>
  <si>
    <r>
      <t>exp(-</t>
    </r>
    <r>
      <rPr>
        <sz val="8"/>
        <rFont val="Symbol"/>
        <family val="1"/>
        <charset val="2"/>
      </rPr>
      <t>g</t>
    </r>
    <r>
      <rPr>
        <vertAlign val="subscript"/>
        <sz val="8"/>
        <rFont val="Arial"/>
        <family val="2"/>
      </rPr>
      <t>t</t>
    </r>
    <r>
      <rPr>
        <sz val="8"/>
        <rFont val="Arial"/>
        <family val="2"/>
      </rPr>
      <t>)</t>
    </r>
  </si>
  <si>
    <r>
      <t>Raiz(D</t>
    </r>
    <r>
      <rPr>
        <vertAlign val="subscript"/>
        <sz val="8"/>
        <rFont val="Arial"/>
        <family val="2"/>
      </rPr>
      <t>X</t>
    </r>
    <r>
      <rPr>
        <sz val="8"/>
        <rFont val="Arial"/>
        <family val="2"/>
      </rPr>
      <t>D</t>
    </r>
    <r>
      <rPr>
        <vertAlign val="subscript"/>
        <sz val="8"/>
        <rFont val="Arial"/>
        <family val="2"/>
      </rPr>
      <t>Y</t>
    </r>
    <r>
      <rPr>
        <sz val="8"/>
        <rFont val="Arial"/>
        <family val="2"/>
      </rPr>
      <t>D</t>
    </r>
    <r>
      <rPr>
        <vertAlign val="subscript"/>
        <sz val="8"/>
        <rFont val="Arial"/>
        <family val="2"/>
      </rPr>
      <t>Z</t>
    </r>
    <r>
      <rPr>
        <sz val="8"/>
        <rFont val="Arial"/>
        <family val="2"/>
      </rPr>
      <t>)</t>
    </r>
  </si>
  <si>
    <r>
      <t>C(X,Y,Z,t) (Kg/m</t>
    </r>
    <r>
      <rPr>
        <vertAlign val="superscript"/>
        <sz val="8"/>
        <rFont val="Arial"/>
        <family val="2"/>
      </rPr>
      <t>3</t>
    </r>
    <r>
      <rPr>
        <sz val="8"/>
        <rFont val="Arial"/>
        <family val="2"/>
      </rPr>
      <t>)</t>
    </r>
  </si>
  <si>
    <t>C(X,Y,Z,t) (mg/L)</t>
  </si>
  <si>
    <r>
      <t xml:space="preserve">Flujo másico del contaminante, </t>
    </r>
    <r>
      <rPr>
        <i/>
        <sz val="12"/>
        <rFont val="Times New Roman"/>
        <family val="1"/>
      </rPr>
      <t>Q</t>
    </r>
    <r>
      <rPr>
        <sz val="12"/>
        <rFont val="Arial"/>
        <family val="2"/>
      </rPr>
      <t xml:space="preserve"> (kg/s) =</t>
    </r>
  </si>
  <si>
    <r>
      <t>Posición de la fuente contaminante,</t>
    </r>
    <r>
      <rPr>
        <i/>
        <sz val="12"/>
        <rFont val="Arial"/>
        <family val="2"/>
      </rPr>
      <t xml:space="preserve"> X</t>
    </r>
    <r>
      <rPr>
        <i/>
        <vertAlign val="subscript"/>
        <sz val="12"/>
        <rFont val="Arial"/>
        <family val="2"/>
      </rPr>
      <t>0</t>
    </r>
    <r>
      <rPr>
        <sz val="12"/>
        <rFont val="Arial"/>
        <family val="2"/>
      </rPr>
      <t xml:space="preserve"> (m) =  </t>
    </r>
  </si>
  <si>
    <r>
      <t>Posición de la fuente contaminante,</t>
    </r>
    <r>
      <rPr>
        <i/>
        <sz val="12"/>
        <rFont val="Arial"/>
        <family val="2"/>
      </rPr>
      <t xml:space="preserve"> Y</t>
    </r>
    <r>
      <rPr>
        <i/>
        <vertAlign val="subscript"/>
        <sz val="12"/>
        <rFont val="Arial"/>
        <family val="2"/>
      </rPr>
      <t>0</t>
    </r>
    <r>
      <rPr>
        <sz val="12"/>
        <rFont val="Arial"/>
        <family val="2"/>
      </rPr>
      <t xml:space="preserve"> (m) =  </t>
    </r>
  </si>
  <si>
    <r>
      <t xml:space="preserve">Posición de la fuente contaminante, </t>
    </r>
    <r>
      <rPr>
        <i/>
        <sz val="12"/>
        <rFont val="Arial"/>
        <family val="2"/>
      </rPr>
      <t>Z</t>
    </r>
    <r>
      <rPr>
        <i/>
        <vertAlign val="subscript"/>
        <sz val="12"/>
        <rFont val="Arial"/>
        <family val="2"/>
      </rPr>
      <t>0</t>
    </r>
    <r>
      <rPr>
        <i/>
        <sz val="12"/>
        <rFont val="Arial"/>
        <family val="2"/>
      </rPr>
      <t xml:space="preserve"> </t>
    </r>
    <r>
      <rPr>
        <sz val="12"/>
        <rFont val="Arial"/>
        <family val="2"/>
      </rPr>
      <t xml:space="preserve">(m) =    </t>
    </r>
  </si>
  <si>
    <r>
      <t xml:space="preserve">Constante de dispersión turbulenta, </t>
    </r>
    <r>
      <rPr>
        <i/>
        <sz val="12"/>
        <color theme="0"/>
        <rFont val="Arial"/>
        <family val="2"/>
      </rPr>
      <t>C</t>
    </r>
    <r>
      <rPr>
        <i/>
        <vertAlign val="subscript"/>
        <sz val="12"/>
        <color theme="0"/>
        <rFont val="Arial"/>
        <family val="2"/>
      </rPr>
      <t>X</t>
    </r>
    <r>
      <rPr>
        <sz val="12"/>
        <color theme="0"/>
        <rFont val="Arial"/>
        <family val="2"/>
      </rPr>
      <t xml:space="preserve"> (adim) =  </t>
    </r>
  </si>
  <si>
    <r>
      <t xml:space="preserve">Constante de dispersión turbulenta, </t>
    </r>
    <r>
      <rPr>
        <i/>
        <sz val="12"/>
        <color theme="0"/>
        <rFont val="Arial"/>
        <family val="2"/>
      </rPr>
      <t>C</t>
    </r>
    <r>
      <rPr>
        <i/>
        <vertAlign val="subscript"/>
        <sz val="12"/>
        <color theme="0"/>
        <rFont val="Arial"/>
        <family val="2"/>
      </rPr>
      <t>Y</t>
    </r>
    <r>
      <rPr>
        <sz val="12"/>
        <color theme="0"/>
        <rFont val="Arial"/>
        <family val="2"/>
      </rPr>
      <t xml:space="preserve"> (adim) =  </t>
    </r>
  </si>
  <si>
    <r>
      <t xml:space="preserve">Constante de dispersión turbulenta, </t>
    </r>
    <r>
      <rPr>
        <i/>
        <sz val="12"/>
        <color theme="0"/>
        <rFont val="Arial"/>
        <family val="2"/>
      </rPr>
      <t>C</t>
    </r>
    <r>
      <rPr>
        <i/>
        <vertAlign val="subscript"/>
        <sz val="12"/>
        <color theme="0"/>
        <rFont val="Arial"/>
        <family val="2"/>
      </rPr>
      <t>Z</t>
    </r>
    <r>
      <rPr>
        <sz val="12"/>
        <color theme="0"/>
        <rFont val="Arial"/>
        <family val="2"/>
      </rPr>
      <t xml:space="preserve"> (adim) =  </t>
    </r>
  </si>
  <si>
    <r>
      <t xml:space="preserve">Constante de dispersión turbulenta, </t>
    </r>
    <r>
      <rPr>
        <i/>
        <sz val="10"/>
        <rFont val="Times New Roman"/>
        <family val="1"/>
      </rPr>
      <t>C</t>
    </r>
    <r>
      <rPr>
        <i/>
        <vertAlign val="subscript"/>
        <sz val="10"/>
        <rFont val="Times New Roman"/>
        <family val="1"/>
      </rPr>
      <t>x</t>
    </r>
    <r>
      <rPr>
        <sz val="10"/>
        <rFont val="Arial"/>
        <family val="2"/>
      </rPr>
      <t xml:space="preserve"> (adim)= </t>
    </r>
  </si>
  <si>
    <r>
      <t xml:space="preserve">Constante de dispersión turbulenta, </t>
    </r>
    <r>
      <rPr>
        <i/>
        <sz val="10"/>
        <rFont val="Times New Roman"/>
        <family val="1"/>
      </rPr>
      <t>C</t>
    </r>
    <r>
      <rPr>
        <i/>
        <vertAlign val="subscript"/>
        <sz val="10"/>
        <rFont val="Times New Roman"/>
        <family val="1"/>
      </rPr>
      <t>y</t>
    </r>
    <r>
      <rPr>
        <sz val="10"/>
        <rFont val="Arial"/>
        <family val="2"/>
      </rPr>
      <t xml:space="preserve"> (adim)= </t>
    </r>
  </si>
  <si>
    <r>
      <t xml:space="preserve">Constante de dispersión turbulenta, </t>
    </r>
    <r>
      <rPr>
        <i/>
        <sz val="10"/>
        <rFont val="Times New Roman"/>
        <family val="1"/>
      </rPr>
      <t>C</t>
    </r>
    <r>
      <rPr>
        <i/>
        <vertAlign val="subscript"/>
        <sz val="10"/>
        <rFont val="Times New Roman"/>
        <family val="1"/>
      </rPr>
      <t>z</t>
    </r>
    <r>
      <rPr>
        <sz val="10"/>
        <rFont val="Arial"/>
        <family val="2"/>
      </rPr>
      <t xml:space="preserve"> (adim)= </t>
    </r>
  </si>
  <si>
    <r>
      <t xml:space="preserve">Coeficiente de Chézy, </t>
    </r>
    <r>
      <rPr>
        <i/>
        <sz val="10"/>
        <rFont val="Times New Roman"/>
        <family val="1"/>
      </rPr>
      <t>N</t>
    </r>
    <r>
      <rPr>
        <i/>
        <vertAlign val="subscript"/>
        <sz val="10"/>
        <rFont val="Times New Roman"/>
        <family val="1"/>
      </rPr>
      <t>C</t>
    </r>
    <r>
      <rPr>
        <sz val="10"/>
        <rFont val="Arial"/>
        <family val="2"/>
      </rPr>
      <t xml:space="preserve"> (adim)= </t>
    </r>
  </si>
  <si>
    <r>
      <t xml:space="preserve">Coeficiente de Chézy, </t>
    </r>
    <r>
      <rPr>
        <i/>
        <sz val="8"/>
        <rFont val="Arial"/>
        <family val="2"/>
      </rPr>
      <t>N</t>
    </r>
    <r>
      <rPr>
        <i/>
        <vertAlign val="subscript"/>
        <sz val="8"/>
        <rFont val="Arial"/>
        <family val="2"/>
      </rPr>
      <t>C</t>
    </r>
    <r>
      <rPr>
        <sz val="8"/>
        <rFont val="Arial"/>
        <family val="2"/>
      </rPr>
      <t xml:space="preserve"> (adim) =  </t>
    </r>
  </si>
  <si>
    <r>
      <t xml:space="preserve">Constante de dispersión turbulenta, </t>
    </r>
    <r>
      <rPr>
        <i/>
        <sz val="8"/>
        <rFont val="Arial"/>
        <family val="2"/>
      </rPr>
      <t>C</t>
    </r>
    <r>
      <rPr>
        <i/>
        <vertAlign val="subscript"/>
        <sz val="8"/>
        <rFont val="Arial"/>
        <family val="2"/>
      </rPr>
      <t>X</t>
    </r>
    <r>
      <rPr>
        <sz val="8"/>
        <rFont val="Arial"/>
        <family val="2"/>
      </rPr>
      <t xml:space="preserve"> (adim) =  </t>
    </r>
  </si>
  <si>
    <r>
      <t xml:space="preserve">Constante de dispersión turbulenta, </t>
    </r>
    <r>
      <rPr>
        <i/>
        <sz val="8"/>
        <rFont val="Arial"/>
        <family val="2"/>
      </rPr>
      <t>C</t>
    </r>
    <r>
      <rPr>
        <i/>
        <vertAlign val="subscript"/>
        <sz val="8"/>
        <rFont val="Arial"/>
        <family val="2"/>
      </rPr>
      <t>Z</t>
    </r>
    <r>
      <rPr>
        <sz val="8"/>
        <rFont val="Arial"/>
        <family val="2"/>
      </rPr>
      <t xml:space="preserve"> (adim) =  </t>
    </r>
  </si>
  <si>
    <r>
      <t xml:space="preserve">Constante de dispersión turbulenta, </t>
    </r>
    <r>
      <rPr>
        <i/>
        <sz val="8"/>
        <rFont val="Arial"/>
        <family val="2"/>
      </rPr>
      <t>C</t>
    </r>
    <r>
      <rPr>
        <i/>
        <vertAlign val="subscript"/>
        <sz val="8"/>
        <rFont val="Arial"/>
        <family val="2"/>
      </rPr>
      <t>Y</t>
    </r>
    <r>
      <rPr>
        <sz val="8"/>
        <rFont val="Arial"/>
        <family val="2"/>
      </rPr>
      <t xml:space="preserve"> (adim) =  </t>
    </r>
  </si>
  <si>
    <r>
      <t xml:space="preserve">Constante de dispersión turbulenta, </t>
    </r>
    <r>
      <rPr>
        <i/>
        <sz val="12"/>
        <color theme="0"/>
        <rFont val="Arial"/>
        <family val="2"/>
      </rPr>
      <t>C</t>
    </r>
    <r>
      <rPr>
        <i/>
        <vertAlign val="subscript"/>
        <sz val="12"/>
        <color theme="0"/>
        <rFont val="Arial"/>
        <family val="2"/>
      </rPr>
      <t>X</t>
    </r>
    <r>
      <rPr>
        <sz val="12"/>
        <color theme="0"/>
        <rFont val="Arial"/>
        <family val="2"/>
      </rPr>
      <t xml:space="preserve"> (adim) =</t>
    </r>
  </si>
  <si>
    <r>
      <t xml:space="preserve">Constante de dispersión turbulenta, </t>
    </r>
    <r>
      <rPr>
        <i/>
        <sz val="12"/>
        <color theme="0"/>
        <rFont val="Arial"/>
        <family val="2"/>
      </rPr>
      <t>C</t>
    </r>
    <r>
      <rPr>
        <i/>
        <vertAlign val="subscript"/>
        <sz val="12"/>
        <color theme="0"/>
        <rFont val="Arial"/>
        <family val="2"/>
      </rPr>
      <t>Y</t>
    </r>
    <r>
      <rPr>
        <sz val="12"/>
        <color theme="0"/>
        <rFont val="Arial"/>
        <family val="2"/>
      </rPr>
      <t xml:space="preserve"> (adim) =</t>
    </r>
  </si>
  <si>
    <r>
      <t xml:space="preserve">Constante de dispersión turbulenta, </t>
    </r>
    <r>
      <rPr>
        <i/>
        <sz val="12"/>
        <color theme="0"/>
        <rFont val="Arial"/>
        <family val="2"/>
      </rPr>
      <t>C</t>
    </r>
    <r>
      <rPr>
        <i/>
        <vertAlign val="subscript"/>
        <sz val="12"/>
        <color theme="0"/>
        <rFont val="Arial"/>
        <family val="2"/>
      </rPr>
      <t>Z</t>
    </r>
    <r>
      <rPr>
        <sz val="12"/>
        <color theme="0"/>
        <rFont val="Arial"/>
        <family val="2"/>
      </rPr>
      <t xml:space="preserve"> (adim) =</t>
    </r>
  </si>
  <si>
    <r>
      <t xml:space="preserve">Coeficiente de Chézy, </t>
    </r>
    <r>
      <rPr>
        <i/>
        <sz val="12"/>
        <color theme="0"/>
        <rFont val="Arial"/>
        <family val="2"/>
      </rPr>
      <t>N</t>
    </r>
    <r>
      <rPr>
        <i/>
        <vertAlign val="subscript"/>
        <sz val="12"/>
        <color theme="0"/>
        <rFont val="Arial"/>
        <family val="2"/>
      </rPr>
      <t>C</t>
    </r>
    <r>
      <rPr>
        <sz val="12"/>
        <color theme="0"/>
        <rFont val="Arial"/>
        <family val="2"/>
      </rPr>
      <t xml:space="preserve"> (adim)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</si>
</sst>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0.0000E+00"/>
    <numFmt numFmtId="165" formatCode="0.000000"/>
    <numFmt numFmtId="166" formatCode="0.0000"/>
    <numFmt numFmtId="167" formatCode="0.00000000"/>
    <numFmt numFmtId="168" formatCode="0.0E+00"/>
    <numFmt numFmtId="169" formatCode="#,##0.0"/>
    <numFmt numFmtId="170" formatCode="0.00000000000"/>
    <numFmt numFmtId="171" formatCode="0.00000"/>
    <numFmt numFmtId="172" formatCode="#,##0.0000"/>
    <numFmt numFmtId="173" formatCode="#,##0.0000000"/>
  </numFmts>
  <fonts count="54">
    <font>
      <sz val="10"/>
      <name val="Arial"/>
    </font>
    <font>
      <sz val="12"/>
      <name val="Arial"/>
      <family val="2"/>
    </font>
    <font>
      <i/>
      <sz val="10"/>
      <name val="Arial"/>
      <family val="2"/>
    </font>
    <font>
      <sz val="8"/>
      <name val="Arial"/>
      <family val="2"/>
    </font>
    <font>
      <b/>
      <sz val="8"/>
      <name val="Arial"/>
      <family val="2"/>
    </font>
    <font>
      <sz val="8"/>
      <name val="Symbol"/>
      <family val="1"/>
      <charset val="2"/>
    </font>
    <font>
      <vertAlign val="subscript"/>
      <sz val="8"/>
      <name val="Arial"/>
      <family val="2"/>
    </font>
    <font>
      <vertAlign val="superscript"/>
      <sz val="8"/>
      <name val="Arial"/>
      <family val="2"/>
    </font>
    <font>
      <sz val="10"/>
      <name val="Arial"/>
      <family val="2"/>
    </font>
    <font>
      <b/>
      <sz val="8"/>
      <color indexed="10"/>
      <name val="Arial"/>
      <family val="2"/>
    </font>
    <font>
      <vertAlign val="superscript"/>
      <sz val="10"/>
      <name val="Arial"/>
      <family val="2"/>
    </font>
    <font>
      <sz val="10"/>
      <name val="Symbol"/>
      <family val="1"/>
      <charset val="2"/>
    </font>
    <font>
      <i/>
      <vertAlign val="subscript"/>
      <sz val="10"/>
      <name val="Arial"/>
      <family val="2"/>
    </font>
    <font>
      <b/>
      <sz val="8"/>
      <color rgb="FFFF0000"/>
      <name val="Arial"/>
      <family val="2"/>
    </font>
    <font>
      <b/>
      <sz val="10"/>
      <name val="Arial"/>
      <family val="2"/>
    </font>
    <font>
      <b/>
      <sz val="10"/>
      <color rgb="FFFF0000"/>
      <name val="Arial"/>
      <family val="2"/>
    </font>
    <font>
      <vertAlign val="subscript"/>
      <sz val="10"/>
      <name val="Arial"/>
      <family val="2"/>
    </font>
    <font>
      <b/>
      <sz val="12"/>
      <color indexed="10"/>
      <name val="Arial"/>
      <family val="2"/>
    </font>
    <font>
      <sz val="12"/>
      <name val="Symbol"/>
      <family val="1"/>
      <charset val="2"/>
    </font>
    <font>
      <sz val="7"/>
      <name val="Times New Roman"/>
      <family val="1"/>
    </font>
    <font>
      <sz val="12"/>
      <name val="Wingdings"/>
      <charset val="2"/>
    </font>
    <font>
      <i/>
      <sz val="12"/>
      <name val="Arial"/>
      <family val="2"/>
    </font>
    <font>
      <i/>
      <sz val="12"/>
      <name val="Times New Roman"/>
      <family val="1"/>
    </font>
    <font>
      <i/>
      <vertAlign val="subscript"/>
      <sz val="12"/>
      <name val="Times New Roman"/>
      <family val="1"/>
    </font>
    <font>
      <i/>
      <sz val="12"/>
      <name val="Book Antiqua"/>
      <family val="1"/>
    </font>
    <font>
      <sz val="12"/>
      <name val="Book Antiqua"/>
      <family val="1"/>
    </font>
    <font>
      <vertAlign val="subscript"/>
      <sz val="12"/>
      <name val="Arial"/>
      <family val="2"/>
    </font>
    <font>
      <vertAlign val="superscript"/>
      <sz val="12"/>
      <name val="Arial"/>
      <family val="2"/>
    </font>
    <font>
      <i/>
      <vertAlign val="subscript"/>
      <sz val="12"/>
      <name val="Arial"/>
      <family val="2"/>
    </font>
    <font>
      <sz val="12"/>
      <color theme="0"/>
      <name val="Arial"/>
      <family val="2"/>
    </font>
    <font>
      <vertAlign val="superscript"/>
      <sz val="12"/>
      <color theme="0"/>
      <name val="Arial"/>
      <family val="2"/>
    </font>
    <font>
      <i/>
      <sz val="12"/>
      <color theme="0"/>
      <name val="Arial"/>
      <family val="2"/>
    </font>
    <font>
      <i/>
      <vertAlign val="subscript"/>
      <sz val="12"/>
      <color theme="0"/>
      <name val="Arial"/>
      <family val="2"/>
    </font>
    <font>
      <sz val="12"/>
      <color theme="0"/>
      <name val="Symbol"/>
      <family val="1"/>
      <charset val="2"/>
    </font>
    <font>
      <i/>
      <sz val="8"/>
      <name val="Arial"/>
      <family val="2"/>
    </font>
    <font>
      <i/>
      <vertAlign val="subscript"/>
      <sz val="8"/>
      <name val="Arial"/>
      <family val="2"/>
    </font>
    <font>
      <i/>
      <sz val="8"/>
      <name val="Book Antiqua"/>
      <family val="1"/>
    </font>
    <font>
      <b/>
      <u/>
      <sz val="14"/>
      <color rgb="FFFF0000"/>
      <name val="Arial"/>
      <family val="2"/>
    </font>
    <font>
      <b/>
      <sz val="14"/>
      <color rgb="FFFF0000"/>
      <name val="Arial"/>
      <family val="2"/>
    </font>
    <font>
      <sz val="12"/>
      <name val="Amaze"/>
      <family val="2"/>
    </font>
    <font>
      <sz val="12"/>
      <name val="Wingdings 2"/>
      <family val="1"/>
      <charset val="2"/>
    </font>
    <font>
      <b/>
      <sz val="12"/>
      <color rgb="FFFF0000"/>
      <name val="Arial"/>
      <family val="2"/>
    </font>
    <font>
      <b/>
      <sz val="15"/>
      <name val="Arial"/>
      <family val="2"/>
    </font>
    <font>
      <b/>
      <u val="doubleAccounting"/>
      <sz val="15"/>
      <color theme="4" tint="-0.249977111117893"/>
      <name val="Arial"/>
      <family val="2"/>
    </font>
    <font>
      <i/>
      <sz val="12"/>
      <color theme="0"/>
      <name val="Symbol"/>
      <family val="1"/>
      <charset val="2"/>
    </font>
    <font>
      <i/>
      <sz val="10"/>
      <name val="Times New Roman"/>
      <family val="1"/>
    </font>
    <font>
      <sz val="10"/>
      <color theme="1"/>
      <name val="Calibri"/>
      <family val="2"/>
      <scheme val="minor"/>
    </font>
    <font>
      <b/>
      <sz val="10"/>
      <color indexed="10"/>
      <name val="Arial"/>
      <family val="2"/>
    </font>
    <font>
      <sz val="10"/>
      <color theme="1"/>
      <name val="Arial"/>
      <family val="2"/>
    </font>
    <font>
      <i/>
      <sz val="14"/>
      <name val="Times New Roman"/>
      <family val="1"/>
    </font>
    <font>
      <i/>
      <vertAlign val="subscript"/>
      <sz val="10"/>
      <name val="Times New Roman"/>
      <family val="1"/>
    </font>
    <font>
      <i/>
      <sz val="12"/>
      <color theme="0"/>
      <name val="Times New Roman"/>
      <family val="1"/>
    </font>
    <font>
      <sz val="15"/>
      <color theme="0"/>
      <name val="Arial"/>
      <family val="2"/>
    </font>
    <font>
      <sz val="10"/>
      <name val="Calibri"/>
      <family val="2"/>
      <scheme val="minor"/>
    </font>
  </fonts>
  <fills count="14">
    <fill>
      <patternFill patternType="none"/>
    </fill>
    <fill>
      <patternFill patternType="gray125"/>
    </fill>
    <fill>
      <patternFill patternType="solid">
        <fgColor rgb="FF9FE6FF"/>
        <bgColor indexed="64"/>
      </patternFill>
    </fill>
    <fill>
      <patternFill patternType="solid">
        <fgColor rgb="FFD5F4FF"/>
        <bgColor indexed="64"/>
      </patternFill>
    </fill>
    <fill>
      <patternFill patternType="solid">
        <fgColor theme="9" tint="0.59999389629810485"/>
        <bgColor indexed="64"/>
      </patternFill>
    </fill>
    <fill>
      <patternFill patternType="solid">
        <fgColor rgb="FFDEA400"/>
        <bgColor indexed="64"/>
      </patternFill>
    </fill>
    <fill>
      <patternFill patternType="solid">
        <fgColor rgb="FF008000"/>
        <bgColor indexed="64"/>
      </patternFill>
    </fill>
    <fill>
      <gradientFill degree="270">
        <stop position="0">
          <color rgb="FFE9D9AD"/>
        </stop>
        <stop position="1">
          <color rgb="FFD6AD00"/>
        </stop>
      </gradientFill>
    </fill>
    <fill>
      <gradientFill type="path" left="0.5" right="0.5" top="0.5" bottom="0.5">
        <stop position="0">
          <color rgb="FFC9DAA6"/>
        </stop>
        <stop position="1">
          <color theme="6" tint="-0.25098422193060094"/>
        </stop>
      </gradientFill>
    </fill>
    <fill>
      <gradientFill degree="45">
        <stop position="0">
          <color theme="5" tint="0.40000610370189521"/>
        </stop>
        <stop position="0.5">
          <color rgb="FFC6A088"/>
        </stop>
        <stop position="1">
          <color theme="5" tint="0.40000610370189521"/>
        </stop>
      </gradientFill>
    </fill>
    <fill>
      <patternFill patternType="solid">
        <fgColor theme="9" tint="0.79998168889431442"/>
        <bgColor indexed="64"/>
      </patternFill>
    </fill>
    <fill>
      <patternFill patternType="solid">
        <fgColor rgb="FFF9F4EC"/>
        <bgColor indexed="64"/>
      </patternFill>
    </fill>
    <fill>
      <patternFill patternType="solid">
        <fgColor rgb="FFD5EDFF"/>
        <bgColor indexed="64"/>
      </patternFill>
    </fill>
    <fill>
      <patternFill patternType="solid">
        <fgColor rgb="FF00206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right style="double">
        <color rgb="FFFF0000"/>
      </right>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double">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rgb="FFFF0000"/>
      </left>
      <right style="thin">
        <color rgb="FFFF0000"/>
      </right>
      <top style="double">
        <color rgb="FFFF0000"/>
      </top>
      <bottom style="thin">
        <color rgb="FFFF0000"/>
      </bottom>
      <diagonal/>
    </border>
    <border>
      <left style="thin">
        <color rgb="FFFF0000"/>
      </left>
      <right style="thin">
        <color rgb="FFFF0000"/>
      </right>
      <top style="double">
        <color rgb="FFFF0000"/>
      </top>
      <bottom style="thin">
        <color rgb="FFFF0000"/>
      </bottom>
      <diagonal/>
    </border>
    <border>
      <left style="thin">
        <color rgb="FFFF0000"/>
      </left>
      <right style="double">
        <color rgb="FFFF0000"/>
      </right>
      <top style="double">
        <color rgb="FFFF0000"/>
      </top>
      <bottom style="thin">
        <color rgb="FFFF0000"/>
      </bottom>
      <diagonal/>
    </border>
    <border>
      <left style="double">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double">
        <color rgb="FFFF0000"/>
      </right>
      <top style="thin">
        <color rgb="FFFF0000"/>
      </top>
      <bottom style="thin">
        <color rgb="FFFF0000"/>
      </bottom>
      <diagonal/>
    </border>
    <border>
      <left style="double">
        <color rgb="FFFF0000"/>
      </left>
      <right style="thin">
        <color rgb="FFFF0000"/>
      </right>
      <top style="thin">
        <color rgb="FFFF0000"/>
      </top>
      <bottom style="double">
        <color rgb="FFFF0000"/>
      </bottom>
      <diagonal/>
    </border>
    <border>
      <left style="thin">
        <color rgb="FFFF0000"/>
      </left>
      <right style="thin">
        <color rgb="FFFF0000"/>
      </right>
      <top style="thin">
        <color rgb="FFFF0000"/>
      </top>
      <bottom style="double">
        <color rgb="FFFF0000"/>
      </bottom>
      <diagonal/>
    </border>
    <border>
      <left style="thin">
        <color rgb="FFFF0000"/>
      </left>
      <right style="double">
        <color rgb="FFFF0000"/>
      </right>
      <top style="thin">
        <color rgb="FFFF0000"/>
      </top>
      <bottom style="double">
        <color rgb="FFFF0000"/>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66">
    <xf numFmtId="0" fontId="0" fillId="0" borderId="0" xfId="0"/>
    <xf numFmtId="0" fontId="1" fillId="0" borderId="0" xfId="0" applyFont="1" applyAlignment="1">
      <alignment horizontal="center" vertical="center"/>
    </xf>
    <xf numFmtId="164" fontId="1" fillId="0" borderId="0" xfId="0" applyNumberFormat="1" applyFont="1" applyAlignment="1">
      <alignment horizontal="center" vertical="center"/>
    </xf>
    <xf numFmtId="0" fontId="1" fillId="0" borderId="0" xfId="0" applyFont="1" applyBorder="1" applyAlignment="1">
      <alignment horizontal="center" vertical="center"/>
    </xf>
    <xf numFmtId="0" fontId="3" fillId="0" borderId="0" xfId="0" applyFont="1" applyAlignment="1">
      <alignment horizontal="center" vertical="center"/>
    </xf>
    <xf numFmtId="2" fontId="3" fillId="0" borderId="0" xfId="0" applyNumberFormat="1" applyFont="1" applyAlignment="1">
      <alignment horizontal="center" vertical="center"/>
    </xf>
    <xf numFmtId="0" fontId="3" fillId="0" borderId="0" xfId="0" applyFont="1" applyAlignment="1">
      <alignment horizontal="right" vertical="center"/>
    </xf>
    <xf numFmtId="166" fontId="3" fillId="0" borderId="0" xfId="0" applyNumberFormat="1" applyFont="1" applyAlignment="1">
      <alignment horizontal="center" vertical="center"/>
    </xf>
    <xf numFmtId="167" fontId="3" fillId="0" borderId="0" xfId="0" applyNumberFormat="1" applyFont="1" applyAlignment="1">
      <alignment horizontal="center" vertical="center"/>
    </xf>
    <xf numFmtId="0" fontId="3" fillId="0" borderId="0" xfId="0" applyFont="1" applyAlignment="1">
      <alignment horizontal="right" vertical="center" wrapText="1" readingOrder="2"/>
    </xf>
    <xf numFmtId="166" fontId="3" fillId="0" borderId="0" xfId="0" applyNumberFormat="1" applyFont="1" applyAlignment="1">
      <alignment horizontal="center" vertical="center" wrapText="1" readingOrder="2"/>
    </xf>
    <xf numFmtId="0" fontId="3" fillId="0" borderId="1" xfId="0" applyFont="1" applyBorder="1" applyAlignment="1">
      <alignment horizontal="center" vertical="center"/>
    </xf>
    <xf numFmtId="0" fontId="5" fillId="0" borderId="1" xfId="0" applyFont="1" applyBorder="1" applyAlignment="1">
      <alignment horizontal="center" vertical="center"/>
    </xf>
    <xf numFmtId="11"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166" fontId="3" fillId="0" borderId="1" xfId="0" applyNumberFormat="1" applyFont="1" applyBorder="1" applyAlignment="1">
      <alignment horizontal="center" vertical="center"/>
    </xf>
    <xf numFmtId="3" fontId="3" fillId="0" borderId="0" xfId="0" applyNumberFormat="1" applyFont="1" applyAlignment="1">
      <alignment horizontal="center" vertical="center"/>
    </xf>
    <xf numFmtId="0" fontId="3" fillId="0" borderId="0" xfId="0" applyFont="1" applyBorder="1" applyAlignment="1">
      <alignment horizontal="center" vertical="center"/>
    </xf>
    <xf numFmtId="164" fontId="3" fillId="0" borderId="0" xfId="0" applyNumberFormat="1" applyFont="1" applyBorder="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center" vertical="center"/>
    </xf>
    <xf numFmtId="0" fontId="11" fillId="0" borderId="1" xfId="0" applyFont="1" applyBorder="1" applyAlignment="1">
      <alignment horizontal="center" vertical="center"/>
    </xf>
    <xf numFmtId="16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8" fillId="0" borderId="1" xfId="0" applyFont="1" applyFill="1" applyBorder="1" applyAlignment="1">
      <alignment horizontal="center" vertical="center"/>
    </xf>
    <xf numFmtId="11" fontId="8" fillId="0" borderId="1" xfId="0" applyNumberFormat="1" applyFont="1" applyBorder="1" applyAlignment="1">
      <alignment horizontal="center" vertical="center"/>
    </xf>
    <xf numFmtId="2" fontId="8" fillId="0" borderId="1" xfId="0" applyNumberFormat="1" applyFont="1" applyBorder="1" applyAlignment="1">
      <alignment horizontal="center" vertical="center"/>
    </xf>
    <xf numFmtId="166" fontId="8" fillId="0" borderId="1" xfId="0" applyNumberFormat="1" applyFont="1" applyFill="1" applyBorder="1" applyAlignment="1">
      <alignment horizontal="center" vertical="center"/>
    </xf>
    <xf numFmtId="165" fontId="8" fillId="0" borderId="1" xfId="0" applyNumberFormat="1" applyFont="1" applyFill="1" applyBorder="1" applyAlignment="1">
      <alignment horizontal="center" vertical="center"/>
    </xf>
    <xf numFmtId="164" fontId="8" fillId="0" borderId="1" xfId="0" applyNumberFormat="1" applyFont="1" applyFill="1" applyBorder="1" applyAlignment="1">
      <alignment horizontal="center" vertical="center"/>
    </xf>
    <xf numFmtId="11" fontId="8"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164" fontId="8" fillId="0" borderId="1" xfId="0" applyNumberFormat="1" applyFont="1" applyBorder="1" applyAlignment="1">
      <alignment horizontal="center" vertical="center"/>
    </xf>
    <xf numFmtId="0" fontId="8" fillId="0" borderId="1" xfId="0" applyNumberFormat="1" applyFont="1" applyBorder="1" applyAlignment="1">
      <alignment horizontal="center" vertical="center"/>
    </xf>
    <xf numFmtId="0" fontId="8" fillId="0" borderId="0" xfId="0" applyNumberFormat="1" applyFont="1" applyAlignment="1">
      <alignment horizontal="center" vertical="center"/>
    </xf>
    <xf numFmtId="11" fontId="8" fillId="0" borderId="0" xfId="0" applyNumberFormat="1" applyFont="1" applyAlignment="1">
      <alignment horizontal="center" vertical="center"/>
    </xf>
    <xf numFmtId="2" fontId="8" fillId="0" borderId="1" xfId="0" applyNumberFormat="1" applyFont="1" applyFill="1" applyBorder="1" applyAlignment="1">
      <alignment horizontal="center" vertical="center"/>
    </xf>
    <xf numFmtId="0" fontId="8" fillId="0" borderId="0" xfId="0" applyFont="1" applyFill="1" applyAlignment="1">
      <alignment horizontal="center" vertical="center"/>
    </xf>
    <xf numFmtId="0" fontId="8" fillId="0" borderId="0" xfId="0" applyNumberFormat="1" applyFont="1" applyFill="1" applyAlignment="1">
      <alignment horizontal="center" vertical="center"/>
    </xf>
    <xf numFmtId="166" fontId="8" fillId="0" borderId="1" xfId="0" applyNumberFormat="1" applyFont="1" applyBorder="1" applyAlignment="1">
      <alignment horizontal="center" vertical="center"/>
    </xf>
    <xf numFmtId="164" fontId="8" fillId="0" borderId="0" xfId="0" applyNumberFormat="1" applyFont="1" applyAlignment="1">
      <alignment horizontal="center" vertical="center"/>
    </xf>
    <xf numFmtId="0" fontId="8" fillId="0" borderId="0" xfId="0" applyFont="1" applyBorder="1" applyAlignment="1">
      <alignment horizontal="center" vertical="center"/>
    </xf>
    <xf numFmtId="1" fontId="8" fillId="0" borderId="1" xfId="0" applyNumberFormat="1" applyFont="1" applyFill="1" applyBorder="1" applyAlignment="1">
      <alignment horizontal="center" vertical="center"/>
    </xf>
    <xf numFmtId="11" fontId="8" fillId="0" borderId="2" xfId="0" applyNumberFormat="1" applyFont="1" applyBorder="1" applyAlignment="1">
      <alignment horizontal="center" vertical="center"/>
    </xf>
    <xf numFmtId="166" fontId="8" fillId="0" borderId="2" xfId="0" applyNumberFormat="1" applyFont="1" applyBorder="1" applyAlignment="1">
      <alignment horizontal="center" vertical="center"/>
    </xf>
    <xf numFmtId="11" fontId="8" fillId="0" borderId="0" xfId="0" applyNumberFormat="1" applyFont="1" applyBorder="1" applyAlignment="1">
      <alignment horizontal="center" vertical="center"/>
    </xf>
    <xf numFmtId="166" fontId="8" fillId="0" borderId="0" xfId="0" applyNumberFormat="1" applyFont="1" applyBorder="1" applyAlignment="1">
      <alignment horizontal="center" vertical="center"/>
    </xf>
    <xf numFmtId="0" fontId="3" fillId="0" borderId="0" xfId="0" applyFont="1" applyAlignment="1">
      <alignment horizontal="right" vertical="center"/>
    </xf>
    <xf numFmtId="0" fontId="3" fillId="0" borderId="1" xfId="0" applyNumberFormat="1" applyFont="1" applyBorder="1" applyAlignment="1">
      <alignment horizontal="center" vertical="center"/>
    </xf>
    <xf numFmtId="0" fontId="3" fillId="0" borderId="1" xfId="0" applyFont="1" applyFill="1" applyBorder="1" applyAlignment="1">
      <alignment horizontal="center" vertical="center"/>
    </xf>
    <xf numFmtId="4" fontId="3" fillId="0" borderId="0" xfId="0" applyNumberFormat="1" applyFont="1" applyAlignment="1">
      <alignment horizontal="center" vertical="center"/>
    </xf>
    <xf numFmtId="0" fontId="13" fillId="0" borderId="0" xfId="0" applyFont="1" applyAlignment="1">
      <alignment horizontal="left"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right" vertical="center" wrapText="1" readingOrder="2"/>
    </xf>
    <xf numFmtId="164" fontId="3" fillId="0" borderId="8" xfId="0" applyNumberFormat="1" applyFont="1" applyBorder="1" applyAlignment="1">
      <alignment horizontal="center" vertical="center"/>
    </xf>
    <xf numFmtId="0" fontId="15" fillId="0" borderId="0" xfId="0" applyFont="1" applyAlignment="1">
      <alignment horizontal="left" vertical="center"/>
    </xf>
    <xf numFmtId="169" fontId="8" fillId="0" borderId="0" xfId="0" applyNumberFormat="1" applyFont="1" applyAlignment="1">
      <alignment horizontal="center" vertical="center"/>
    </xf>
    <xf numFmtId="2" fontId="8" fillId="0" borderId="0" xfId="0" applyNumberFormat="1" applyFont="1" applyAlignment="1">
      <alignment horizontal="center" vertical="center"/>
    </xf>
    <xf numFmtId="0" fontId="8" fillId="0" borderId="0" xfId="0" applyFont="1" applyAlignment="1">
      <alignment horizontal="right" vertical="center" wrapText="1" readingOrder="2"/>
    </xf>
    <xf numFmtId="166" fontId="8" fillId="0" borderId="0" xfId="0" applyNumberFormat="1" applyFont="1" applyAlignment="1">
      <alignment horizontal="center" vertical="center" wrapText="1" readingOrder="2"/>
    </xf>
    <xf numFmtId="0" fontId="8" fillId="0" borderId="0" xfId="0" applyFont="1" applyAlignment="1">
      <alignment horizontal="right" vertical="center"/>
    </xf>
    <xf numFmtId="168" fontId="8" fillId="0" borderId="0" xfId="0" applyNumberFormat="1" applyFont="1" applyAlignment="1">
      <alignment horizontal="center" vertical="center"/>
    </xf>
    <xf numFmtId="166" fontId="8" fillId="0" borderId="0" xfId="0" applyNumberFormat="1" applyFont="1" applyAlignment="1">
      <alignment horizontal="center" vertical="center"/>
    </xf>
    <xf numFmtId="0" fontId="3" fillId="0" borderId="0" xfId="0" applyFont="1" applyAlignment="1">
      <alignment horizontal="right" vertical="center"/>
    </xf>
    <xf numFmtId="0" fontId="8" fillId="2" borderId="1" xfId="0" applyFont="1" applyFill="1" applyBorder="1" applyAlignment="1">
      <alignment horizontal="center" vertical="center"/>
    </xf>
    <xf numFmtId="11" fontId="8" fillId="2" borderId="1" xfId="0" applyNumberFormat="1" applyFont="1" applyFill="1" applyBorder="1" applyAlignment="1">
      <alignment horizontal="center" vertical="center"/>
    </xf>
    <xf numFmtId="11" fontId="8" fillId="2" borderId="3" xfId="0" applyNumberFormat="1" applyFont="1" applyFill="1" applyBorder="1" applyAlignment="1">
      <alignment horizontal="center" vertical="center"/>
    </xf>
    <xf numFmtId="170" fontId="3" fillId="0" borderId="0" xfId="0" applyNumberFormat="1" applyFont="1" applyAlignment="1">
      <alignment horizontal="center" vertical="center"/>
    </xf>
    <xf numFmtId="11" fontId="3" fillId="0" borderId="0" xfId="0" applyNumberFormat="1" applyFont="1" applyAlignment="1">
      <alignment horizontal="center" vertical="center"/>
    </xf>
    <xf numFmtId="0" fontId="3" fillId="3" borderId="1" xfId="0" applyFont="1" applyFill="1" applyBorder="1" applyAlignment="1">
      <alignment horizontal="center" vertical="center"/>
    </xf>
    <xf numFmtId="11" fontId="3" fillId="3" borderId="1" xfId="0" applyNumberFormat="1" applyFont="1" applyFill="1" applyBorder="1" applyAlignment="1">
      <alignment horizontal="center" vertical="center"/>
    </xf>
    <xf numFmtId="11" fontId="3" fillId="3" borderId="3" xfId="0" applyNumberFormat="1" applyFont="1" applyFill="1" applyBorder="1" applyAlignment="1">
      <alignment horizontal="center" vertical="center"/>
    </xf>
    <xf numFmtId="0" fontId="3" fillId="0" borderId="0" xfId="0" applyFont="1" applyAlignment="1">
      <alignment horizontal="right" vertical="center"/>
    </xf>
    <xf numFmtId="2" fontId="3" fillId="0" borderId="0" xfId="0" applyNumberFormat="1"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Border="1" applyAlignment="1">
      <alignment horizontal="right" vertical="center"/>
    </xf>
    <xf numFmtId="0" fontId="5" fillId="0" borderId="0" xfId="0" applyFont="1" applyFill="1" applyBorder="1" applyAlignment="1">
      <alignment horizontal="center" vertical="center"/>
    </xf>
    <xf numFmtId="2" fontId="3" fillId="0" borderId="0" xfId="0" applyNumberFormat="1" applyFont="1" applyFill="1" applyBorder="1" applyAlignment="1">
      <alignment horizontal="center" vertical="center"/>
    </xf>
    <xf numFmtId="166" fontId="3" fillId="0" borderId="0" xfId="0" applyNumberFormat="1" applyFont="1" applyFill="1" applyBorder="1" applyAlignment="1">
      <alignment horizontal="center" vertical="center"/>
    </xf>
    <xf numFmtId="164" fontId="3" fillId="0" borderId="0" xfId="0" applyNumberFormat="1" applyFont="1" applyFill="1" applyBorder="1" applyAlignment="1">
      <alignment horizontal="center" vertical="center"/>
    </xf>
    <xf numFmtId="11" fontId="3"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170" fontId="3" fillId="0" borderId="0" xfId="0" applyNumberFormat="1" applyFont="1" applyFill="1" applyBorder="1" applyAlignment="1">
      <alignment horizontal="center" vertical="center"/>
    </xf>
    <xf numFmtId="0" fontId="1" fillId="0" borderId="0" xfId="0" applyFont="1" applyAlignment="1">
      <alignment horizontal="left"/>
    </xf>
    <xf numFmtId="0" fontId="17" fillId="0" borderId="0" xfId="0" applyFont="1" applyAlignment="1">
      <alignment horizontal="left" vertical="center"/>
    </xf>
    <xf numFmtId="3" fontId="1" fillId="0" borderId="0" xfId="0" applyNumberFormat="1" applyFont="1" applyAlignment="1">
      <alignment horizontal="center" vertical="center"/>
    </xf>
    <xf numFmtId="4" fontId="1" fillId="0" borderId="0" xfId="0" applyNumberFormat="1" applyFont="1" applyAlignment="1">
      <alignment horizontal="center" vertical="center"/>
    </xf>
    <xf numFmtId="0" fontId="1" fillId="0" borderId="0" xfId="0" applyFont="1" applyFill="1" applyBorder="1" applyAlignment="1">
      <alignment horizontal="left"/>
    </xf>
    <xf numFmtId="0" fontId="1" fillId="0" borderId="0" xfId="0" applyFont="1" applyFill="1" applyBorder="1" applyAlignment="1">
      <alignment horizontal="center" vertical="center"/>
    </xf>
    <xf numFmtId="0" fontId="1" fillId="0" borderId="0" xfId="0" applyFont="1" applyAlignment="1">
      <alignment horizontal="right" vertical="center"/>
    </xf>
    <xf numFmtId="0" fontId="18" fillId="0" borderId="0" xfId="0" applyFont="1" applyAlignment="1">
      <alignment horizontal="center" vertical="center"/>
    </xf>
    <xf numFmtId="2" fontId="1" fillId="0" borderId="0" xfId="0" applyNumberFormat="1" applyFont="1" applyAlignment="1">
      <alignment horizontal="center" vertical="center"/>
    </xf>
    <xf numFmtId="0" fontId="1" fillId="0" borderId="0" xfId="0" applyFont="1" applyAlignment="1">
      <alignment horizontal="center"/>
    </xf>
    <xf numFmtId="0" fontId="1" fillId="0" borderId="0" xfId="0" applyFont="1" applyAlignment="1">
      <alignment horizontal="center" vertical="center" wrapText="1"/>
    </xf>
    <xf numFmtId="0" fontId="0" fillId="0" borderId="0" xfId="0" applyAlignment="1">
      <alignment horizontal="center"/>
    </xf>
    <xf numFmtId="0" fontId="1" fillId="0" borderId="0" xfId="0" applyFont="1" applyAlignment="1">
      <alignment horizontal="justify" vertical="center" wrapText="1"/>
    </xf>
    <xf numFmtId="0" fontId="1" fillId="0" borderId="0" xfId="0" applyFont="1" applyFill="1" applyBorder="1" applyAlignment="1">
      <alignment horizontal="justify" vertical="center" wrapText="1"/>
    </xf>
    <xf numFmtId="3" fontId="1" fillId="0" borderId="13" xfId="0" applyNumberFormat="1" applyFont="1" applyBorder="1" applyAlignment="1">
      <alignment horizontal="center" vertical="center"/>
    </xf>
    <xf numFmtId="4" fontId="1" fillId="0" borderId="15" xfId="0" applyNumberFormat="1" applyFont="1" applyBorder="1" applyAlignment="1">
      <alignment horizontal="center" vertical="center"/>
    </xf>
    <xf numFmtId="0" fontId="1" fillId="0" borderId="15" xfId="0" applyFont="1" applyBorder="1" applyAlignment="1">
      <alignment horizontal="center" vertical="center"/>
    </xf>
    <xf numFmtId="2" fontId="1" fillId="0" borderId="15" xfId="0" applyNumberFormat="1" applyFont="1" applyBorder="1" applyAlignment="1">
      <alignment horizontal="center" vertical="center"/>
    </xf>
    <xf numFmtId="0" fontId="1" fillId="0" borderId="17" xfId="0" applyFont="1" applyBorder="1" applyAlignment="1">
      <alignment horizontal="center" vertical="center"/>
    </xf>
    <xf numFmtId="0" fontId="1" fillId="0" borderId="0" xfId="0" applyFont="1" applyAlignment="1">
      <alignment horizontal="left" vertical="center"/>
    </xf>
    <xf numFmtId="0" fontId="1" fillId="0" borderId="0" xfId="0" applyFont="1" applyFill="1" applyBorder="1" applyAlignment="1">
      <alignment horizontal="left" vertical="center"/>
    </xf>
    <xf numFmtId="0" fontId="1" fillId="0" borderId="15" xfId="0" applyFont="1" applyFill="1" applyBorder="1" applyAlignment="1">
      <alignment horizontal="center" vertical="center"/>
    </xf>
    <xf numFmtId="0" fontId="1" fillId="0" borderId="17" xfId="0" applyFont="1" applyFill="1" applyBorder="1" applyAlignment="1">
      <alignment horizontal="center" vertical="center"/>
    </xf>
    <xf numFmtId="171" fontId="1" fillId="0" borderId="15" xfId="0" applyNumberFormat="1" applyFont="1" applyFill="1" applyBorder="1" applyAlignment="1">
      <alignment horizontal="center" vertical="center"/>
    </xf>
    <xf numFmtId="2" fontId="1" fillId="0" borderId="13" xfId="0" applyNumberFormat="1" applyFont="1" applyBorder="1" applyAlignment="1">
      <alignment horizontal="center" vertical="center"/>
    </xf>
    <xf numFmtId="0" fontId="29" fillId="5" borderId="14" xfId="0" applyFont="1" applyFill="1" applyBorder="1" applyAlignment="1">
      <alignment horizontal="left" vertical="center"/>
    </xf>
    <xf numFmtId="0" fontId="29" fillId="5" borderId="14" xfId="0" applyFont="1" applyFill="1" applyBorder="1" applyAlignment="1">
      <alignment horizontal="justify" vertical="center" wrapText="1"/>
    </xf>
    <xf numFmtId="0" fontId="29" fillId="5" borderId="16" xfId="0" applyFont="1" applyFill="1" applyBorder="1" applyAlignment="1">
      <alignment horizontal="left" vertical="center"/>
    </xf>
    <xf numFmtId="0" fontId="1" fillId="0" borderId="0" xfId="0" applyFont="1" applyBorder="1" applyAlignment="1">
      <alignment horizontal="right" vertical="center"/>
    </xf>
    <xf numFmtId="2" fontId="1" fillId="0" borderId="0" xfId="0" applyNumberFormat="1" applyFont="1" applyBorder="1" applyAlignment="1">
      <alignment horizontal="center" vertical="center"/>
    </xf>
    <xf numFmtId="166" fontId="1" fillId="0" borderId="0" xfId="0" applyNumberFormat="1" applyFont="1" applyAlignment="1">
      <alignment horizontal="center" vertical="center"/>
    </xf>
    <xf numFmtId="166" fontId="1" fillId="0" borderId="0" xfId="0" applyNumberFormat="1" applyFont="1" applyAlignment="1">
      <alignment horizontal="right" vertical="center"/>
    </xf>
    <xf numFmtId="0" fontId="1" fillId="0" borderId="13" xfId="0" applyFont="1" applyBorder="1" applyAlignment="1">
      <alignment horizontal="center" vertical="center"/>
    </xf>
    <xf numFmtId="166" fontId="1" fillId="0" borderId="15" xfId="0" applyNumberFormat="1" applyFont="1" applyBorder="1" applyAlignment="1">
      <alignment horizontal="center" vertical="center"/>
    </xf>
    <xf numFmtId="166" fontId="1" fillId="0" borderId="15" xfId="0" applyNumberFormat="1" applyFont="1" applyBorder="1" applyAlignment="1">
      <alignment horizontal="center" vertical="center" wrapText="1" readingOrder="2"/>
    </xf>
    <xf numFmtId="166" fontId="1" fillId="0" borderId="17" xfId="0" applyNumberFormat="1" applyFont="1" applyBorder="1" applyAlignment="1">
      <alignment horizontal="center" vertical="center" wrapText="1" readingOrder="2"/>
    </xf>
    <xf numFmtId="0" fontId="29" fillId="6" borderId="12" xfId="0" applyFont="1" applyFill="1" applyBorder="1" applyAlignment="1">
      <alignment horizontal="left" vertical="center"/>
    </xf>
    <xf numFmtId="0" fontId="29" fillId="6" borderId="14" xfId="0" applyFont="1" applyFill="1" applyBorder="1" applyAlignment="1">
      <alignment horizontal="left" vertical="center"/>
    </xf>
    <xf numFmtId="166" fontId="29" fillId="6" borderId="14" xfId="0" applyNumberFormat="1" applyFont="1" applyFill="1" applyBorder="1" applyAlignment="1">
      <alignment horizontal="left" vertical="center"/>
    </xf>
    <xf numFmtId="0" fontId="29" fillId="6" borderId="16" xfId="0" applyFont="1" applyFill="1" applyBorder="1" applyAlignment="1">
      <alignment horizontal="left" vertical="center"/>
    </xf>
    <xf numFmtId="2" fontId="3" fillId="0" borderId="6" xfId="0" applyNumberFormat="1" applyFont="1" applyBorder="1" applyAlignment="1">
      <alignment horizontal="center" vertical="center"/>
    </xf>
    <xf numFmtId="2" fontId="3" fillId="0" borderId="8" xfId="0" applyNumberFormat="1" applyFont="1" applyBorder="1" applyAlignment="1">
      <alignment horizontal="center" vertical="center"/>
    </xf>
    <xf numFmtId="2" fontId="3" fillId="0" borderId="11" xfId="0" applyNumberFormat="1" applyFont="1" applyBorder="1" applyAlignment="1">
      <alignment horizontal="center" vertical="center"/>
    </xf>
    <xf numFmtId="0" fontId="37" fillId="0" borderId="0" xfId="0" applyFont="1" applyAlignment="1">
      <alignment horizontal="left" vertical="center"/>
    </xf>
    <xf numFmtId="0" fontId="5" fillId="0" borderId="4" xfId="0" applyFont="1" applyBorder="1" applyAlignment="1">
      <alignment horizontal="center" vertical="center"/>
    </xf>
    <xf numFmtId="2" fontId="3" fillId="0" borderId="5" xfId="0" applyNumberFormat="1" applyFont="1" applyBorder="1" applyAlignment="1">
      <alignment horizontal="center" vertical="center"/>
    </xf>
    <xf numFmtId="0" fontId="3" fillId="0" borderId="5"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2" fontId="3" fillId="0" borderId="10" xfId="0" applyNumberFormat="1" applyFont="1" applyBorder="1" applyAlignment="1">
      <alignment horizontal="center" vertical="center"/>
    </xf>
    <xf numFmtId="0" fontId="3" fillId="0" borderId="10" xfId="0" applyFont="1" applyBorder="1" applyAlignment="1">
      <alignment horizontal="center" vertical="center"/>
    </xf>
    <xf numFmtId="0" fontId="38" fillId="0" borderId="0" xfId="0" applyFont="1" applyAlignment="1">
      <alignment horizontal="left" vertical="center"/>
    </xf>
    <xf numFmtId="0" fontId="1" fillId="0" borderId="0" xfId="0" applyFont="1" applyAlignment="1">
      <alignment horizontal="center"/>
    </xf>
    <xf numFmtId="0" fontId="1" fillId="0" borderId="0" xfId="0" applyFont="1" applyFill="1" applyBorder="1" applyAlignment="1">
      <alignment horizontal="justify" vertical="center" wrapText="1"/>
    </xf>
    <xf numFmtId="0" fontId="1" fillId="0" borderId="0" xfId="0" applyFont="1" applyAlignment="1">
      <alignment horizontal="justify" vertical="top"/>
    </xf>
    <xf numFmtId="0" fontId="1" fillId="0" borderId="0" xfId="0" applyFont="1" applyAlignment="1">
      <alignment horizontal="justify" vertical="center" wrapText="1"/>
    </xf>
    <xf numFmtId="0" fontId="20" fillId="0" borderId="0" xfId="0" applyFont="1" applyAlignment="1">
      <alignment horizontal="justify" vertical="center" wrapText="1"/>
    </xf>
    <xf numFmtId="0" fontId="1" fillId="0" borderId="0" xfId="0" applyFont="1" applyAlignment="1">
      <alignment horizontal="left" wrapText="1"/>
    </xf>
    <xf numFmtId="0" fontId="1" fillId="0" borderId="0" xfId="0" applyFont="1" applyAlignment="1">
      <alignment horizontal="justify"/>
    </xf>
    <xf numFmtId="0" fontId="20" fillId="0" borderId="0" xfId="0" applyFont="1" applyAlignment="1">
      <alignment horizontal="left" vertical="center"/>
    </xf>
    <xf numFmtId="0" fontId="20" fillId="0" borderId="0" xfId="0" applyFont="1" applyAlignment="1">
      <alignment horizontal="justify"/>
    </xf>
    <xf numFmtId="0" fontId="1" fillId="0" borderId="0" xfId="0" applyFont="1" applyAlignment="1">
      <alignment horizontal="center"/>
    </xf>
    <xf numFmtId="0" fontId="1" fillId="0" borderId="0" xfId="0" applyFont="1" applyAlignment="1">
      <alignment horizontal="justify" vertical="center" wrapText="1"/>
    </xf>
    <xf numFmtId="0" fontId="1" fillId="0" borderId="0" xfId="0" applyFont="1" applyAlignment="1">
      <alignment horizontal="center" vertical="center" wrapText="1"/>
    </xf>
    <xf numFmtId="0" fontId="1" fillId="4" borderId="12" xfId="0" applyFont="1" applyFill="1" applyBorder="1" applyAlignment="1">
      <alignment horizontal="left" vertical="center"/>
    </xf>
    <xf numFmtId="0" fontId="1" fillId="4" borderId="14" xfId="0" applyFont="1" applyFill="1" applyBorder="1" applyAlignment="1">
      <alignment horizontal="left" vertical="center"/>
    </xf>
    <xf numFmtId="0" fontId="1" fillId="4" borderId="16" xfId="0" applyFont="1" applyFill="1" applyBorder="1" applyAlignment="1">
      <alignment horizontal="left" vertical="center"/>
    </xf>
    <xf numFmtId="164" fontId="1" fillId="0" borderId="0" xfId="0" applyNumberFormat="1" applyFont="1" applyAlignment="1">
      <alignment horizontal="left" vertical="center"/>
    </xf>
    <xf numFmtId="0" fontId="1" fillId="7" borderId="12" xfId="0" applyFont="1" applyFill="1" applyBorder="1" applyAlignment="1">
      <alignment horizontal="left" vertical="center"/>
    </xf>
    <xf numFmtId="0" fontId="1" fillId="7" borderId="14" xfId="0" applyFont="1" applyFill="1" applyBorder="1" applyAlignment="1">
      <alignment horizontal="left" vertical="center"/>
    </xf>
    <xf numFmtId="0" fontId="1" fillId="7" borderId="16" xfId="0" applyFont="1" applyFill="1" applyBorder="1" applyAlignment="1">
      <alignment horizontal="left" vertical="center"/>
    </xf>
    <xf numFmtId="0" fontId="1" fillId="0" borderId="0" xfId="0" applyFont="1" applyAlignment="1">
      <alignment horizontal="left" vertical="center" wrapText="1" readingOrder="2"/>
    </xf>
    <xf numFmtId="0" fontId="1" fillId="0" borderId="0" xfId="0" applyFont="1" applyAlignment="1">
      <alignment vertical="center"/>
    </xf>
    <xf numFmtId="0" fontId="1" fillId="0" borderId="0" xfId="0" applyFont="1" applyAlignment="1">
      <alignment horizontal="right" vertical="center" wrapText="1" readingOrder="2"/>
    </xf>
    <xf numFmtId="0" fontId="29" fillId="8" borderId="12" xfId="0" applyFont="1" applyFill="1" applyBorder="1" applyAlignment="1">
      <alignment horizontal="left" vertical="center"/>
    </xf>
    <xf numFmtId="0" fontId="29" fillId="8" borderId="14" xfId="0" applyFont="1" applyFill="1" applyBorder="1" applyAlignment="1">
      <alignment horizontal="left" vertical="center"/>
    </xf>
    <xf numFmtId="0" fontId="29" fillId="8" borderId="16" xfId="0" applyFont="1" applyFill="1" applyBorder="1" applyAlignment="1">
      <alignment horizontal="left" vertical="center"/>
    </xf>
    <xf numFmtId="0" fontId="29" fillId="9" borderId="12" xfId="0" applyFont="1" applyFill="1" applyBorder="1" applyAlignment="1">
      <alignment horizontal="left" vertical="center"/>
    </xf>
    <xf numFmtId="0" fontId="29" fillId="9" borderId="14" xfId="0" applyFont="1" applyFill="1" applyBorder="1" applyAlignment="1">
      <alignment horizontal="left" vertical="center"/>
    </xf>
    <xf numFmtId="0" fontId="29" fillId="9" borderId="14" xfId="0" applyFont="1" applyFill="1" applyBorder="1" applyAlignment="1">
      <alignment horizontal="justify" vertical="center" wrapText="1"/>
    </xf>
    <xf numFmtId="0" fontId="29" fillId="5" borderId="12" xfId="0" applyFont="1" applyFill="1" applyBorder="1" applyAlignment="1">
      <alignment horizontal="left" vertical="center"/>
    </xf>
    <xf numFmtId="173" fontId="8" fillId="0" borderId="0" xfId="0" applyNumberFormat="1" applyFont="1" applyAlignment="1">
      <alignment horizontal="center" vertical="center"/>
    </xf>
    <xf numFmtId="4" fontId="1" fillId="0" borderId="0" xfId="0" applyNumberFormat="1" applyFont="1" applyAlignment="1">
      <alignment horizontal="left" vertical="center"/>
    </xf>
    <xf numFmtId="0" fontId="1" fillId="0" borderId="0" xfId="0" applyFont="1" applyAlignment="1">
      <alignment horizontal="left" indent="10"/>
    </xf>
    <xf numFmtId="0" fontId="1" fillId="0" borderId="0" xfId="0" applyFont="1" applyBorder="1" applyAlignment="1">
      <alignment horizontal="center"/>
    </xf>
    <xf numFmtId="0" fontId="42" fillId="0" borderId="0" xfId="0" applyFont="1" applyFill="1" applyBorder="1" applyAlignment="1">
      <alignment horizontal="center" vertical="center"/>
    </xf>
    <xf numFmtId="3" fontId="8" fillId="0" borderId="0" xfId="0" applyNumberFormat="1" applyFont="1" applyAlignment="1">
      <alignment horizontal="center" vertical="center"/>
    </xf>
    <xf numFmtId="0" fontId="8" fillId="0" borderId="0" xfId="0" applyFont="1" applyBorder="1" applyAlignment="1">
      <alignment horizontal="right" vertical="center"/>
    </xf>
    <xf numFmtId="164" fontId="1" fillId="0" borderId="0" xfId="0" applyNumberFormat="1" applyFont="1" applyBorder="1" applyAlignment="1">
      <alignment horizontal="center" vertical="center"/>
    </xf>
    <xf numFmtId="0" fontId="14" fillId="0" borderId="0" xfId="0" applyFont="1" applyBorder="1" applyAlignment="1">
      <alignment horizontal="center" vertical="center"/>
    </xf>
    <xf numFmtId="0" fontId="11" fillId="0" borderId="0" xfId="0" applyFont="1" applyBorder="1" applyAlignment="1">
      <alignment horizontal="center" vertical="center"/>
    </xf>
    <xf numFmtId="0" fontId="8" fillId="0" borderId="0" xfId="0" applyFont="1" applyBorder="1" applyAlignment="1">
      <alignment horizontal="right" vertical="center" wrapText="1" readingOrder="2"/>
    </xf>
    <xf numFmtId="164" fontId="8" fillId="0" borderId="0" xfId="0" applyNumberFormat="1" applyFont="1" applyBorder="1" applyAlignment="1">
      <alignment horizontal="center" vertical="center"/>
    </xf>
    <xf numFmtId="168" fontId="8"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0" fontId="2" fillId="0" borderId="0" xfId="0" applyFont="1" applyBorder="1" applyAlignment="1">
      <alignment horizontal="center" vertical="center"/>
    </xf>
    <xf numFmtId="2" fontId="8" fillId="0" borderId="0" xfId="0" applyNumberFormat="1" applyFont="1" applyBorder="1" applyAlignment="1">
      <alignment horizontal="center" vertical="center"/>
    </xf>
    <xf numFmtId="166" fontId="8" fillId="0" borderId="0" xfId="0" applyNumberFormat="1" applyFont="1" applyFill="1" applyBorder="1" applyAlignment="1">
      <alignment horizontal="center" vertical="center"/>
    </xf>
    <xf numFmtId="165" fontId="8" fillId="0" borderId="0" xfId="0" applyNumberFormat="1" applyFont="1" applyFill="1" applyBorder="1" applyAlignment="1">
      <alignment horizontal="center" vertical="center"/>
    </xf>
    <xf numFmtId="164" fontId="8" fillId="0" borderId="0" xfId="0" applyNumberFormat="1" applyFont="1" applyFill="1" applyBorder="1" applyAlignment="1">
      <alignment horizontal="center" vertical="center"/>
    </xf>
    <xf numFmtId="11" fontId="8" fillId="0" borderId="0" xfId="0" applyNumberFormat="1" applyFont="1" applyFill="1" applyBorder="1" applyAlignment="1">
      <alignment horizontal="center" vertical="center"/>
    </xf>
    <xf numFmtId="0" fontId="8" fillId="0" borderId="0" xfId="0" applyNumberFormat="1" applyFont="1" applyFill="1" applyBorder="1" applyAlignment="1">
      <alignment horizontal="center" vertical="center"/>
    </xf>
    <xf numFmtId="0" fontId="8" fillId="0" borderId="0" xfId="0" applyNumberFormat="1" applyFont="1" applyBorder="1" applyAlignment="1">
      <alignment horizontal="center" vertical="center"/>
    </xf>
    <xf numFmtId="0" fontId="8" fillId="0" borderId="0" xfId="0" applyFont="1" applyFill="1" applyBorder="1" applyAlignment="1">
      <alignment horizontal="center" vertical="center"/>
    </xf>
    <xf numFmtId="2" fontId="8" fillId="0" borderId="0" xfId="0" applyNumberFormat="1" applyFont="1" applyFill="1" applyBorder="1" applyAlignment="1">
      <alignment horizontal="center" vertical="center"/>
    </xf>
    <xf numFmtId="1" fontId="8" fillId="0" borderId="0" xfId="0" applyNumberFormat="1" applyFont="1" applyFill="1" applyBorder="1" applyAlignment="1">
      <alignment horizontal="center" vertical="center"/>
    </xf>
    <xf numFmtId="166" fontId="3" fillId="0" borderId="0" xfId="0" applyNumberFormat="1" applyFont="1" applyBorder="1" applyAlignment="1">
      <alignment horizontal="right" vertical="center" wrapText="1" readingOrder="2"/>
    </xf>
    <xf numFmtId="0" fontId="3" fillId="0" borderId="0" xfId="0" applyFont="1" applyAlignment="1">
      <alignment horizontal="right" vertical="center"/>
    </xf>
    <xf numFmtId="0" fontId="3" fillId="0" borderId="0" xfId="0" applyFont="1" applyAlignment="1">
      <alignment horizontal="left" vertical="center"/>
    </xf>
    <xf numFmtId="0" fontId="1" fillId="0" borderId="0" xfId="0" applyFont="1" applyAlignment="1">
      <alignment horizontal="justify" vertical="center" wrapText="1"/>
    </xf>
    <xf numFmtId="0" fontId="1" fillId="0" borderId="0" xfId="0" applyFont="1" applyAlignment="1">
      <alignment horizontal="center"/>
    </xf>
    <xf numFmtId="0" fontId="1" fillId="0" borderId="0" xfId="0" applyFont="1" applyAlignment="1">
      <alignment horizontal="center"/>
    </xf>
    <xf numFmtId="0" fontId="40" fillId="0" borderId="0" xfId="0" applyFont="1" applyFill="1" applyBorder="1" applyAlignment="1">
      <alignment horizontal="left" wrapText="1" indent="5"/>
    </xf>
    <xf numFmtId="0" fontId="4" fillId="0" borderId="0" xfId="0" applyFont="1" applyAlignment="1">
      <alignment horizontal="center" vertical="center"/>
    </xf>
    <xf numFmtId="0" fontId="8" fillId="0" borderId="0" xfId="0" applyFont="1" applyAlignment="1">
      <alignment horizontal="right" vertical="center"/>
    </xf>
    <xf numFmtId="0" fontId="14" fillId="0" borderId="0" xfId="0" applyFont="1" applyAlignment="1">
      <alignment horizontal="center" vertical="center"/>
    </xf>
    <xf numFmtId="2" fontId="1" fillId="0" borderId="25" xfId="0" applyNumberFormat="1" applyFont="1" applyBorder="1" applyAlignment="1">
      <alignment horizontal="center" vertical="center"/>
    </xf>
    <xf numFmtId="2" fontId="1" fillId="0" borderId="19" xfId="0" applyNumberFormat="1" applyFont="1" applyBorder="1" applyAlignment="1">
      <alignment horizontal="center" vertical="center"/>
    </xf>
    <xf numFmtId="2" fontId="1" fillId="0" borderId="19" xfId="0" applyNumberFormat="1" applyFont="1" applyFill="1" applyBorder="1" applyAlignment="1">
      <alignment horizontal="center" vertical="center"/>
    </xf>
    <xf numFmtId="2" fontId="1" fillId="0" borderId="22" xfId="0" applyNumberFormat="1" applyFont="1" applyFill="1" applyBorder="1" applyAlignment="1">
      <alignment horizontal="center" vertical="center"/>
    </xf>
    <xf numFmtId="2" fontId="1" fillId="0" borderId="26" xfId="0" applyNumberFormat="1" applyFont="1" applyFill="1" applyBorder="1" applyAlignment="1">
      <alignment horizontal="center" vertical="center"/>
    </xf>
    <xf numFmtId="2" fontId="1" fillId="0" borderId="20" xfId="0" applyNumberFormat="1" applyFont="1" applyFill="1" applyBorder="1" applyAlignment="1">
      <alignment horizontal="center" vertical="center"/>
    </xf>
    <xf numFmtId="2" fontId="1" fillId="0" borderId="20" xfId="0" applyNumberFormat="1" applyFont="1" applyBorder="1" applyAlignment="1">
      <alignment horizontal="center" vertical="center"/>
    </xf>
    <xf numFmtId="3" fontId="1" fillId="0" borderId="0" xfId="0" applyNumberFormat="1" applyFont="1" applyBorder="1" applyAlignment="1">
      <alignment horizontal="center" vertical="center"/>
    </xf>
    <xf numFmtId="4" fontId="1" fillId="0" borderId="0" xfId="0" applyNumberFormat="1" applyFont="1" applyBorder="1" applyAlignment="1">
      <alignment horizontal="center" vertical="center"/>
    </xf>
    <xf numFmtId="0" fontId="1" fillId="10" borderId="29"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0" borderId="30" xfId="0" applyFont="1" applyFill="1" applyBorder="1" applyAlignment="1">
      <alignment horizontal="center" vertical="center" wrapText="1"/>
    </xf>
    <xf numFmtId="0" fontId="1" fillId="11" borderId="19" xfId="0" applyFont="1" applyFill="1" applyBorder="1" applyAlignment="1">
      <alignment horizontal="center" vertical="center"/>
    </xf>
    <xf numFmtId="0" fontId="1" fillId="11" borderId="22" xfId="0" applyFont="1" applyFill="1" applyBorder="1" applyAlignment="1">
      <alignment horizontal="center" vertical="center"/>
    </xf>
    <xf numFmtId="0" fontId="1" fillId="11" borderId="20" xfId="0" applyFont="1" applyFill="1" applyBorder="1" applyAlignment="1">
      <alignment horizontal="center" vertical="center"/>
    </xf>
    <xf numFmtId="0" fontId="1" fillId="11" borderId="23" xfId="0" applyFont="1" applyFill="1" applyBorder="1" applyAlignment="1">
      <alignment horizontal="center" vertical="center"/>
    </xf>
    <xf numFmtId="166" fontId="1" fillId="0" borderId="13" xfId="0" applyNumberFormat="1" applyFont="1" applyBorder="1" applyAlignment="1">
      <alignment horizontal="center" vertical="center"/>
    </xf>
    <xf numFmtId="1" fontId="3" fillId="0" borderId="0" xfId="0" applyNumberFormat="1" applyFont="1" applyAlignment="1">
      <alignment horizontal="center" vertical="center"/>
    </xf>
    <xf numFmtId="4" fontId="46" fillId="0" borderId="1" xfId="0" applyNumberFormat="1" applyFont="1" applyBorder="1" applyAlignment="1">
      <alignment horizontal="center"/>
    </xf>
    <xf numFmtId="2" fontId="46" fillId="0" borderId="1" xfId="0" applyNumberFormat="1" applyFont="1" applyBorder="1" applyAlignment="1">
      <alignment horizontal="center"/>
    </xf>
    <xf numFmtId="10" fontId="46" fillId="0" borderId="1" xfId="0" applyNumberFormat="1" applyFont="1" applyBorder="1" applyAlignment="1">
      <alignment horizontal="center"/>
    </xf>
    <xf numFmtId="0" fontId="46" fillId="0" borderId="0" xfId="0" applyFont="1" applyBorder="1" applyAlignment="1">
      <alignment horizontal="center"/>
    </xf>
    <xf numFmtId="166" fontId="13" fillId="0" borderId="0" xfId="0" applyNumberFormat="1" applyFont="1" applyBorder="1" applyAlignment="1">
      <alignment horizontal="center" vertical="center"/>
    </xf>
    <xf numFmtId="1" fontId="3" fillId="0" borderId="0" xfId="0" applyNumberFormat="1" applyFont="1" applyBorder="1" applyAlignment="1">
      <alignment horizontal="center" vertical="center"/>
    </xf>
    <xf numFmtId="0" fontId="8" fillId="0" borderId="0" xfId="0" applyFont="1" applyBorder="1" applyAlignment="1">
      <alignment horizontal="center" vertical="center" wrapText="1"/>
    </xf>
    <xf numFmtId="0" fontId="8" fillId="0" borderId="0"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15" fillId="0" borderId="0" xfId="0" applyFont="1" applyAlignment="1">
      <alignment horizontal="right" vertical="center"/>
    </xf>
    <xf numFmtId="1" fontId="8" fillId="0" borderId="0" xfId="0" applyNumberFormat="1" applyFont="1" applyAlignment="1">
      <alignment horizontal="center" vertical="center"/>
    </xf>
    <xf numFmtId="0" fontId="47" fillId="0" borderId="0" xfId="0" applyFont="1" applyAlignment="1">
      <alignment horizontal="right" vertical="center"/>
    </xf>
    <xf numFmtId="0" fontId="8" fillId="0" borderId="0" xfId="0" applyFont="1" applyAlignment="1">
      <alignment horizontal="left" vertical="center"/>
    </xf>
    <xf numFmtId="4" fontId="48" fillId="0" borderId="1" xfId="0" applyNumberFormat="1" applyFont="1" applyBorder="1" applyAlignment="1">
      <alignment horizontal="center"/>
    </xf>
    <xf numFmtId="2" fontId="48" fillId="0" borderId="1" xfId="0" applyNumberFormat="1" applyFont="1" applyBorder="1" applyAlignment="1">
      <alignment horizontal="center"/>
    </xf>
    <xf numFmtId="10" fontId="48" fillId="0" borderId="1" xfId="0" applyNumberFormat="1" applyFont="1" applyBorder="1" applyAlignment="1">
      <alignment horizontal="center"/>
    </xf>
    <xf numFmtId="11" fontId="48" fillId="0" borderId="1" xfId="0" applyNumberFormat="1" applyFont="1" applyBorder="1" applyAlignment="1">
      <alignment horizontal="center"/>
    </xf>
    <xf numFmtId="3" fontId="8" fillId="0" borderId="1" xfId="0" applyNumberFormat="1" applyFont="1" applyBorder="1" applyAlignment="1">
      <alignment horizontal="center"/>
    </xf>
    <xf numFmtId="4" fontId="1" fillId="0" borderId="19" xfId="0" applyNumberFormat="1" applyFont="1" applyBorder="1" applyAlignment="1">
      <alignment horizontal="center" vertical="center"/>
    </xf>
    <xf numFmtId="3" fontId="1" fillId="0" borderId="24" xfId="0" applyNumberFormat="1" applyFont="1" applyBorder="1" applyAlignment="1">
      <alignment horizontal="center" wrapText="1"/>
    </xf>
    <xf numFmtId="3" fontId="1" fillId="0" borderId="18" xfId="0" applyNumberFormat="1" applyFont="1" applyBorder="1" applyAlignment="1">
      <alignment horizontal="center" wrapText="1"/>
    </xf>
    <xf numFmtId="3" fontId="1" fillId="0" borderId="21" xfId="0" applyNumberFormat="1" applyFont="1" applyBorder="1" applyAlignment="1">
      <alignment horizontal="center" wrapText="1"/>
    </xf>
    <xf numFmtId="3" fontId="1" fillId="0" borderId="25" xfId="0" applyNumberFormat="1" applyFont="1" applyBorder="1" applyAlignment="1">
      <alignment horizontal="center" vertical="center"/>
    </xf>
    <xf numFmtId="3" fontId="1" fillId="0" borderId="19" xfId="0" applyNumberFormat="1" applyFont="1" applyBorder="1" applyAlignment="1">
      <alignment horizontal="center" vertical="center"/>
    </xf>
    <xf numFmtId="3" fontId="1" fillId="0" borderId="19" xfId="0" applyNumberFormat="1" applyFont="1" applyFill="1" applyBorder="1" applyAlignment="1">
      <alignment horizontal="center" vertical="center"/>
    </xf>
    <xf numFmtId="168" fontId="46" fillId="0" borderId="1" xfId="0" applyNumberFormat="1" applyFont="1" applyBorder="1" applyAlignment="1">
      <alignment horizontal="center"/>
    </xf>
    <xf numFmtId="0" fontId="11" fillId="0" borderId="31" xfId="0" applyFont="1" applyBorder="1" applyAlignment="1">
      <alignment horizontal="center" vertical="center"/>
    </xf>
    <xf numFmtId="2" fontId="8" fillId="0" borderId="32" xfId="0" applyNumberFormat="1"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11" fillId="0" borderId="34" xfId="0" applyFont="1" applyBorder="1" applyAlignment="1">
      <alignment horizontal="center" vertical="center"/>
    </xf>
    <xf numFmtId="2" fontId="8" fillId="0" borderId="35" xfId="0" applyNumberFormat="1"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11" fillId="0" borderId="37" xfId="0" applyFont="1" applyBorder="1" applyAlignment="1">
      <alignment horizontal="center" vertical="center"/>
    </xf>
    <xf numFmtId="2" fontId="8" fillId="0" borderId="38" xfId="0" applyNumberFormat="1"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0" xfId="0" applyFont="1" applyAlignment="1">
      <alignment horizontal="right" vertical="center"/>
    </xf>
    <xf numFmtId="1" fontId="1" fillId="10" borderId="1" xfId="0" applyNumberFormat="1" applyFont="1" applyFill="1" applyBorder="1" applyAlignment="1">
      <alignment horizontal="center" vertical="center" wrapText="1"/>
    </xf>
    <xf numFmtId="3" fontId="1" fillId="10" borderId="1" xfId="0" applyNumberFormat="1" applyFont="1" applyFill="1" applyBorder="1" applyAlignment="1">
      <alignment horizontal="center" vertical="center" wrapText="1"/>
    </xf>
    <xf numFmtId="3" fontId="1" fillId="10" borderId="30" xfId="0" applyNumberFormat="1" applyFont="1" applyFill="1" applyBorder="1" applyAlignment="1">
      <alignment horizontal="center" vertical="center" wrapText="1"/>
    </xf>
    <xf numFmtId="4" fontId="1" fillId="10" borderId="1" xfId="0" applyNumberFormat="1" applyFont="1" applyFill="1" applyBorder="1" applyAlignment="1">
      <alignment horizontal="center" vertical="center" wrapText="1"/>
    </xf>
    <xf numFmtId="0" fontId="8" fillId="0" borderId="0" xfId="0" applyFont="1" applyFill="1" applyAlignment="1">
      <alignment horizontal="right" vertical="center"/>
    </xf>
    <xf numFmtId="10" fontId="46" fillId="0" borderId="44" xfId="0" applyNumberFormat="1" applyFont="1" applyBorder="1" applyAlignment="1">
      <alignment horizontal="center"/>
    </xf>
    <xf numFmtId="0" fontId="46" fillId="0" borderId="43" xfId="0" applyFont="1" applyBorder="1" applyAlignment="1">
      <alignment horizontal="center"/>
    </xf>
    <xf numFmtId="0" fontId="8" fillId="0" borderId="0" xfId="0" applyFont="1" applyBorder="1" applyAlignment="1">
      <alignment horizontal="center"/>
    </xf>
    <xf numFmtId="4" fontId="46" fillId="0" borderId="0" xfId="0" applyNumberFormat="1" applyFont="1" applyBorder="1" applyAlignment="1">
      <alignment horizontal="center"/>
    </xf>
    <xf numFmtId="2" fontId="46" fillId="0" borderId="0" xfId="0" applyNumberFormat="1" applyFont="1" applyBorder="1" applyAlignment="1">
      <alignment horizontal="center"/>
    </xf>
    <xf numFmtId="10" fontId="46" fillId="0" borderId="0" xfId="0" applyNumberFormat="1" applyFont="1" applyBorder="1" applyAlignment="1">
      <alignment horizontal="center"/>
    </xf>
    <xf numFmtId="0" fontId="8" fillId="0" borderId="43" xfId="0" applyFont="1" applyBorder="1" applyAlignment="1">
      <alignment horizontal="center"/>
    </xf>
    <xf numFmtId="4" fontId="46" fillId="0" borderId="0" xfId="0" applyNumberFormat="1" applyFont="1" applyFill="1" applyBorder="1" applyAlignment="1">
      <alignment horizontal="center"/>
    </xf>
    <xf numFmtId="0" fontId="1" fillId="0" borderId="0" xfId="0" applyFont="1" applyAlignment="1">
      <alignment horizontal="center"/>
    </xf>
    <xf numFmtId="0" fontId="1" fillId="0" borderId="0" xfId="0" applyFont="1" applyAlignment="1">
      <alignment horizontal="left" vertical="top" wrapText="1" indent="15"/>
    </xf>
    <xf numFmtId="166" fontId="13" fillId="0" borderId="0" xfId="0" applyNumberFormat="1" applyFont="1" applyFill="1" applyBorder="1" applyAlignment="1">
      <alignment horizontal="center" vertical="center"/>
    </xf>
    <xf numFmtId="0" fontId="3" fillId="13" borderId="0" xfId="0" applyFont="1" applyFill="1" applyBorder="1" applyAlignment="1">
      <alignment horizontal="center" vertical="center"/>
    </xf>
    <xf numFmtId="0" fontId="4" fillId="13" borderId="0" xfId="0" applyFont="1" applyFill="1" applyBorder="1" applyAlignment="1">
      <alignment horizontal="center" vertical="center"/>
    </xf>
    <xf numFmtId="0" fontId="9" fillId="13" borderId="0" xfId="0" applyFont="1" applyFill="1" applyBorder="1" applyAlignment="1">
      <alignment horizontal="left" vertical="center"/>
    </xf>
    <xf numFmtId="0" fontId="3" fillId="13" borderId="0" xfId="0" applyFont="1" applyFill="1" applyBorder="1" applyAlignment="1">
      <alignment horizontal="right" vertical="center"/>
    </xf>
    <xf numFmtId="3" fontId="3" fillId="13" borderId="0" xfId="0" applyNumberFormat="1" applyFont="1" applyFill="1" applyBorder="1" applyAlignment="1">
      <alignment horizontal="center" vertical="center"/>
    </xf>
    <xf numFmtId="4" fontId="3" fillId="13" borderId="0" xfId="0" applyNumberFormat="1" applyFont="1" applyFill="1" applyBorder="1" applyAlignment="1">
      <alignment horizontal="center" vertical="center"/>
    </xf>
    <xf numFmtId="0" fontId="5" fillId="13" borderId="0" xfId="0" applyFont="1" applyFill="1" applyBorder="1" applyAlignment="1">
      <alignment horizontal="center" vertical="center"/>
    </xf>
    <xf numFmtId="2" fontId="3" fillId="13" borderId="0" xfId="0" applyNumberFormat="1" applyFont="1" applyFill="1" applyBorder="1" applyAlignment="1">
      <alignment horizontal="center" vertical="center"/>
    </xf>
    <xf numFmtId="0" fontId="13" fillId="13" borderId="0" xfId="0" applyFont="1" applyFill="1" applyBorder="1" applyAlignment="1">
      <alignment horizontal="left" vertical="center"/>
    </xf>
    <xf numFmtId="166" fontId="3" fillId="13" borderId="0" xfId="0" applyNumberFormat="1" applyFont="1" applyFill="1" applyBorder="1" applyAlignment="1">
      <alignment horizontal="center" vertical="center"/>
    </xf>
    <xf numFmtId="166" fontId="13" fillId="13" borderId="0" xfId="0" applyNumberFormat="1" applyFont="1" applyFill="1" applyBorder="1" applyAlignment="1">
      <alignment horizontal="center" vertical="center"/>
    </xf>
    <xf numFmtId="0" fontId="13" fillId="13" borderId="0" xfId="0" applyFont="1" applyFill="1" applyBorder="1" applyAlignment="1">
      <alignment horizontal="center" vertical="center"/>
    </xf>
    <xf numFmtId="167" fontId="3" fillId="13" borderId="0" xfId="0" applyNumberFormat="1" applyFont="1" applyFill="1" applyBorder="1" applyAlignment="1">
      <alignment horizontal="center" vertical="center"/>
    </xf>
    <xf numFmtId="0" fontId="3" fillId="13" borderId="0" xfId="0" applyFont="1" applyFill="1" applyBorder="1" applyAlignment="1">
      <alignment horizontal="right" vertical="center" readingOrder="2"/>
    </xf>
    <xf numFmtId="166" fontId="3" fillId="13" borderId="0" xfId="0" applyNumberFormat="1" applyFont="1" applyFill="1" applyBorder="1" applyAlignment="1">
      <alignment horizontal="right" vertical="center"/>
    </xf>
    <xf numFmtId="166" fontId="3" fillId="13" borderId="0" xfId="0" applyNumberFormat="1" applyFont="1" applyFill="1" applyBorder="1" applyAlignment="1">
      <alignment horizontal="center" vertical="center" readingOrder="2"/>
    </xf>
    <xf numFmtId="49" fontId="5" fillId="13" borderId="0" xfId="0" applyNumberFormat="1" applyFont="1" applyFill="1" applyBorder="1" applyAlignment="1">
      <alignment horizontal="right" vertical="center" readingOrder="2"/>
    </xf>
    <xf numFmtId="49" fontId="3" fillId="13" borderId="0" xfId="0" applyNumberFormat="1" applyFont="1" applyFill="1" applyBorder="1" applyAlignment="1">
      <alignment horizontal="right" vertical="center" readingOrder="2"/>
    </xf>
    <xf numFmtId="164" fontId="3" fillId="13" borderId="0" xfId="0" applyNumberFormat="1" applyFont="1" applyFill="1" applyBorder="1" applyAlignment="1">
      <alignment horizontal="center" vertical="center"/>
    </xf>
    <xf numFmtId="4" fontId="8" fillId="0" borderId="0" xfId="0" applyNumberFormat="1" applyFont="1" applyAlignment="1">
      <alignment horizontal="center" vertical="center"/>
    </xf>
    <xf numFmtId="0" fontId="29" fillId="9" borderId="16" xfId="0" applyFont="1" applyFill="1" applyBorder="1" applyAlignment="1">
      <alignment horizontal="left" vertical="center"/>
    </xf>
    <xf numFmtId="0" fontId="1" fillId="10" borderId="1" xfId="0" applyFont="1" applyFill="1" applyBorder="1" applyAlignment="1">
      <alignment horizontal="center" vertical="center" wrapText="1"/>
    </xf>
    <xf numFmtId="0" fontId="1" fillId="10" borderId="30" xfId="0" applyFont="1" applyFill="1" applyBorder="1" applyAlignment="1">
      <alignment horizontal="center" vertical="center" wrapText="1"/>
    </xf>
    <xf numFmtId="166" fontId="8" fillId="12" borderId="0" xfId="0" applyNumberFormat="1" applyFont="1" applyFill="1" applyBorder="1" applyAlignment="1">
      <alignment horizontal="right"/>
    </xf>
    <xf numFmtId="4" fontId="46" fillId="12" borderId="43" xfId="0" applyNumberFormat="1" applyFont="1" applyFill="1" applyBorder="1" applyAlignment="1">
      <alignment horizontal="center"/>
    </xf>
    <xf numFmtId="0" fontId="46" fillId="12" borderId="0" xfId="0" applyFont="1" applyFill="1" applyBorder="1" applyAlignment="1">
      <alignment horizontal="center"/>
    </xf>
    <xf numFmtId="2" fontId="46" fillId="0" borderId="1" xfId="0" applyNumberFormat="1" applyFont="1" applyBorder="1" applyAlignment="1">
      <alignment horizontal="center" vertical="center"/>
    </xf>
    <xf numFmtId="2" fontId="1" fillId="0" borderId="0" xfId="0" applyNumberFormat="1" applyFont="1" applyAlignment="1">
      <alignment horizontal="center"/>
    </xf>
    <xf numFmtId="0" fontId="8" fillId="0" borderId="0" xfId="0" applyFont="1" applyAlignment="1">
      <alignment horizontal="right" vertical="center"/>
    </xf>
    <xf numFmtId="3" fontId="53" fillId="0" borderId="1" xfId="0" applyNumberFormat="1" applyFont="1" applyBorder="1" applyAlignment="1">
      <alignment horizontal="center"/>
    </xf>
    <xf numFmtId="0" fontId="1" fillId="10" borderId="29" xfId="0" applyFont="1" applyFill="1" applyBorder="1" applyAlignment="1">
      <alignment horizontal="center" vertical="center" wrapText="1"/>
    </xf>
    <xf numFmtId="0" fontId="1" fillId="4" borderId="14" xfId="0" applyFont="1" applyFill="1" applyBorder="1" applyAlignment="1">
      <alignment horizontal="left" vertical="center"/>
    </xf>
    <xf numFmtId="166" fontId="13" fillId="0" borderId="0" xfId="0" applyNumberFormat="1" applyFont="1" applyAlignment="1">
      <alignment horizontal="center" vertical="center"/>
    </xf>
    <xf numFmtId="0" fontId="3" fillId="0" borderId="0" xfId="0" applyFont="1" applyFill="1" applyAlignment="1">
      <alignment horizontal="left" vertical="center" indent="2"/>
    </xf>
    <xf numFmtId="0" fontId="52" fillId="13" borderId="0" xfId="0" applyFont="1" applyFill="1" applyBorder="1" applyAlignment="1">
      <alignment horizontal="center" vertical="center"/>
    </xf>
    <xf numFmtId="0" fontId="1" fillId="0" borderId="0" xfId="0" applyFont="1" applyAlignment="1">
      <alignment horizontal="left" wrapText="1" indent="15"/>
    </xf>
    <xf numFmtId="0" fontId="41" fillId="0" borderId="0" xfId="0" applyFont="1" applyFill="1" applyBorder="1" applyAlignment="1">
      <alignment horizontal="center" vertical="center" wrapText="1"/>
    </xf>
    <xf numFmtId="0" fontId="1" fillId="0" borderId="0" xfId="0" applyFont="1" applyFill="1" applyBorder="1" applyAlignment="1">
      <alignment horizontal="justify" vertical="center" wrapText="1"/>
    </xf>
    <xf numFmtId="0" fontId="40" fillId="0" borderId="0" xfId="0" applyFont="1" applyFill="1" applyBorder="1" applyAlignment="1">
      <alignment horizontal="left" wrapText="1" indent="5"/>
    </xf>
    <xf numFmtId="0" fontId="1" fillId="0" borderId="0" xfId="0" applyFont="1" applyAlignment="1">
      <alignment horizontal="left" indent="15"/>
    </xf>
    <xf numFmtId="0" fontId="1" fillId="0" borderId="0" xfId="0" applyFont="1" applyAlignment="1">
      <alignment horizontal="left" vertical="center" indent="10"/>
    </xf>
    <xf numFmtId="0" fontId="1" fillId="0" borderId="0" xfId="0" applyFont="1" applyAlignment="1">
      <alignment horizontal="center"/>
    </xf>
    <xf numFmtId="0" fontId="38" fillId="0" borderId="0" xfId="0" applyFont="1" applyAlignment="1">
      <alignment horizontal="center" vertical="center" wrapText="1"/>
    </xf>
    <xf numFmtId="0" fontId="1" fillId="0" borderId="0" xfId="0" applyFont="1" applyBorder="1" applyAlignment="1">
      <alignment horizontal="left" vertical="center" indent="10"/>
    </xf>
    <xf numFmtId="0" fontId="1" fillId="0" borderId="0" xfId="0" applyFont="1" applyFill="1" applyBorder="1" applyAlignment="1">
      <alignment horizontal="center"/>
    </xf>
    <xf numFmtId="0" fontId="1" fillId="0" borderId="0" xfId="0" applyFont="1" applyFill="1" applyBorder="1" applyAlignment="1">
      <alignment horizontal="left"/>
    </xf>
    <xf numFmtId="0" fontId="1" fillId="0" borderId="0" xfId="0" applyFont="1" applyAlignment="1">
      <alignment horizontal="left" indent="10"/>
    </xf>
    <xf numFmtId="0" fontId="1" fillId="0" borderId="0" xfId="0" applyFont="1" applyAlignment="1">
      <alignment horizontal="justify" vertical="top"/>
    </xf>
    <xf numFmtId="0" fontId="1" fillId="0" borderId="0" xfId="0" applyFont="1" applyAlignment="1">
      <alignment horizontal="left" vertical="top" wrapText="1" indent="15"/>
    </xf>
    <xf numFmtId="0" fontId="1" fillId="0" borderId="0" xfId="0" applyFont="1" applyAlignment="1">
      <alignment horizontal="justify" vertical="center" wrapText="1"/>
    </xf>
    <xf numFmtId="0" fontId="1" fillId="0" borderId="0" xfId="0" applyFont="1" applyAlignment="1">
      <alignment horizontal="left" wrapText="1"/>
    </xf>
    <xf numFmtId="0" fontId="1" fillId="0" borderId="0" xfId="0" applyFont="1" applyAlignment="1">
      <alignment horizontal="justify"/>
    </xf>
    <xf numFmtId="0" fontId="20" fillId="0" borderId="0" xfId="0" applyFont="1" applyAlignment="1">
      <alignment horizontal="left" vertical="center" indent="5"/>
    </xf>
    <xf numFmtId="0" fontId="20" fillId="0" borderId="0" xfId="0" applyFont="1" applyAlignment="1">
      <alignment horizontal="left" vertical="center" wrapText="1" indent="5"/>
    </xf>
    <xf numFmtId="0" fontId="1" fillId="0" borderId="0" xfId="0" applyFont="1" applyAlignment="1">
      <alignment horizontal="left" vertical="center" wrapText="1" indent="10"/>
    </xf>
    <xf numFmtId="0" fontId="1" fillId="0" borderId="0" xfId="0" applyFont="1" applyFill="1" applyBorder="1" applyAlignment="1">
      <alignment horizontal="left" vertical="center" wrapText="1" indent="10"/>
    </xf>
    <xf numFmtId="0" fontId="43" fillId="0" borderId="0" xfId="0" applyFont="1" applyFill="1" applyBorder="1" applyAlignment="1">
      <alignment horizontal="center" vertical="center" wrapText="1"/>
    </xf>
    <xf numFmtId="0" fontId="1" fillId="10" borderId="40" xfId="0" applyFont="1" applyFill="1" applyBorder="1" applyAlignment="1">
      <alignment horizontal="center"/>
    </xf>
    <xf numFmtId="0" fontId="1" fillId="10" borderId="41" xfId="0" applyFont="1" applyFill="1" applyBorder="1" applyAlignment="1">
      <alignment horizontal="center"/>
    </xf>
    <xf numFmtId="0" fontId="1" fillId="10" borderId="42" xfId="0" applyFont="1" applyFill="1" applyBorder="1" applyAlignment="1">
      <alignment horizontal="center"/>
    </xf>
    <xf numFmtId="0" fontId="1" fillId="10" borderId="29" xfId="0" applyFont="1" applyFill="1" applyBorder="1" applyAlignment="1">
      <alignment horizontal="center" vertical="center" wrapText="1"/>
    </xf>
    <xf numFmtId="0" fontId="0" fillId="0" borderId="1" xfId="0" applyBorder="1"/>
    <xf numFmtId="0" fontId="1" fillId="10" borderId="1" xfId="0" applyFont="1" applyFill="1" applyBorder="1" applyAlignment="1">
      <alignment horizontal="center" vertical="center" wrapText="1"/>
    </xf>
    <xf numFmtId="0" fontId="1" fillId="10" borderId="30" xfId="0" applyFont="1" applyFill="1" applyBorder="1" applyAlignment="1">
      <alignment horizontal="center" vertical="center" wrapText="1"/>
    </xf>
    <xf numFmtId="0" fontId="1" fillId="4" borderId="12" xfId="0" applyFont="1" applyFill="1" applyBorder="1" applyAlignment="1">
      <alignment horizontal="left" vertical="center"/>
    </xf>
    <xf numFmtId="0" fontId="1" fillId="4" borderId="27" xfId="0" applyFont="1" applyFill="1" applyBorder="1" applyAlignment="1">
      <alignment horizontal="left" vertical="center"/>
    </xf>
    <xf numFmtId="0" fontId="1" fillId="4" borderId="14" xfId="0" applyFont="1" applyFill="1" applyBorder="1" applyAlignment="1">
      <alignment horizontal="left" vertical="center"/>
    </xf>
    <xf numFmtId="0" fontId="1" fillId="4" borderId="28" xfId="0" applyFont="1" applyFill="1" applyBorder="1" applyAlignment="1">
      <alignment horizontal="left" vertical="center"/>
    </xf>
    <xf numFmtId="0" fontId="8" fillId="0" borderId="0" xfId="0" applyFont="1" applyAlignment="1">
      <alignment horizontal="left" vertical="center" wrapText="1"/>
    </xf>
    <xf numFmtId="0" fontId="3" fillId="0" borderId="4" xfId="0" applyFont="1" applyBorder="1" applyAlignment="1">
      <alignment horizontal="right" vertical="center" wrapText="1"/>
    </xf>
    <xf numFmtId="0" fontId="3" fillId="0" borderId="5" xfId="0" applyFont="1" applyBorder="1" applyAlignment="1">
      <alignment horizontal="right" vertical="center" wrapText="1"/>
    </xf>
    <xf numFmtId="0" fontId="3" fillId="0" borderId="7" xfId="0" applyFont="1" applyBorder="1" applyAlignment="1">
      <alignment horizontal="right" vertical="center" wrapText="1"/>
    </xf>
    <xf numFmtId="0" fontId="3" fillId="0" borderId="0" xfId="0" applyFont="1" applyBorder="1" applyAlignment="1">
      <alignment horizontal="right" vertical="center" wrapText="1"/>
    </xf>
    <xf numFmtId="0" fontId="3" fillId="0" borderId="0" xfId="0" applyFont="1" applyAlignment="1">
      <alignment horizontal="right" vertical="center"/>
    </xf>
    <xf numFmtId="0" fontId="3" fillId="0" borderId="7" xfId="0" applyFont="1" applyBorder="1" applyAlignment="1">
      <alignment horizontal="right" vertical="center"/>
    </xf>
    <xf numFmtId="0" fontId="3" fillId="0" borderId="0" xfId="0" applyFont="1" applyBorder="1" applyAlignment="1">
      <alignment horizontal="right" vertical="center"/>
    </xf>
    <xf numFmtId="0" fontId="3" fillId="0" borderId="9" xfId="0" applyFont="1" applyBorder="1" applyAlignment="1">
      <alignment horizontal="right" vertical="center"/>
    </xf>
    <xf numFmtId="0" fontId="3" fillId="0" borderId="10"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right" vertical="center"/>
    </xf>
    <xf numFmtId="0" fontId="13" fillId="0" borderId="0" xfId="0" applyFont="1" applyAlignment="1">
      <alignment horizontal="center" vertical="center"/>
    </xf>
    <xf numFmtId="166" fontId="13" fillId="0" borderId="0" xfId="0" applyNumberFormat="1" applyFont="1" applyAlignment="1">
      <alignment horizontal="center" vertical="center"/>
    </xf>
    <xf numFmtId="0" fontId="9" fillId="0" borderId="0" xfId="0" applyFont="1" applyAlignment="1">
      <alignment horizontal="left" vertical="center"/>
    </xf>
    <xf numFmtId="0" fontId="4" fillId="0" borderId="0" xfId="0" applyFont="1" applyAlignment="1">
      <alignment horizontal="center" vertical="center"/>
    </xf>
    <xf numFmtId="0" fontId="3" fillId="0" borderId="0" xfId="0" applyFont="1" applyFill="1" applyBorder="1" applyAlignment="1">
      <alignment horizontal="right"/>
    </xf>
    <xf numFmtId="166" fontId="3" fillId="0" borderId="0" xfId="0" applyNumberFormat="1" applyFont="1" applyAlignment="1">
      <alignment horizontal="right" vertical="center"/>
    </xf>
    <xf numFmtId="172" fontId="1" fillId="0" borderId="0" xfId="0" applyNumberFormat="1"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right" vertical="center" wrapText="1"/>
    </xf>
    <xf numFmtId="0" fontId="14" fillId="0" borderId="0" xfId="0" applyFont="1" applyAlignment="1">
      <alignment horizontal="center" vertical="center"/>
    </xf>
    <xf numFmtId="0" fontId="8" fillId="0" borderId="0" xfId="0" applyFont="1" applyBorder="1" applyAlignment="1">
      <alignment horizontal="right" vertical="center"/>
    </xf>
  </cellXfs>
  <cellStyles count="1">
    <cellStyle name="Normal" xfId="0" builtinId="0"/>
  </cellStyles>
  <dxfs count="0"/>
  <tableStyles count="0" defaultTableStyle="TableStyleMedium9" defaultPivotStyle="PivotStyleLight16"/>
  <colors>
    <mruColors>
      <color rgb="FFD5EDFF"/>
      <color rgb="FFF9F4EC"/>
      <color rgb="FFFEF4EC"/>
      <color rgb="FF660033"/>
      <color rgb="FF9900FF"/>
      <color rgb="FFD5E1EF"/>
      <color rgb="FFFF0000"/>
      <color rgb="FF85A7D1"/>
      <color rgb="FFFFCC00"/>
      <color rgb="FF99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V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lang="es-VE" sz="1200" b="1" i="0" u="none" strike="noStrike" kern="1200" baseline="0">
                <a:solidFill>
                  <a:srgbClr val="000000"/>
                </a:solidFill>
                <a:latin typeface="Arial"/>
                <a:ea typeface="Arial"/>
                <a:cs typeface="Arial"/>
              </a:defRPr>
            </a:pPr>
            <a:r>
              <a:rPr lang="es-VE" sz="800"/>
              <a:t>Gráfico Nº 1
Estación A: Fuente puntual de un contaminante conservativo
(Variación de la concentración en función del tiempo t) </a:t>
            </a:r>
          </a:p>
        </c:rich>
      </c:tx>
      <c:layout>
        <c:manualLayout>
          <c:xMode val="edge"/>
          <c:yMode val="edge"/>
          <c:x val="0.17014000218590444"/>
          <c:y val="4.2386943011434844E-4"/>
        </c:manualLayout>
      </c:layout>
      <c:overlay val="0"/>
      <c:spPr>
        <a:noFill/>
        <a:ln w="25400">
          <a:noFill/>
        </a:ln>
      </c:spPr>
    </c:title>
    <c:autoTitleDeleted val="0"/>
    <c:plotArea>
      <c:layout>
        <c:manualLayout>
          <c:layoutTarget val="inner"/>
          <c:xMode val="edge"/>
          <c:yMode val="edge"/>
          <c:x val="0.17307623409493841"/>
          <c:y val="0.12561166923100117"/>
          <c:w val="0.73260811496588218"/>
          <c:h val="0.75188916040667364"/>
        </c:manualLayout>
      </c:layout>
      <c:scatterChart>
        <c:scatterStyle val="smoothMarker"/>
        <c:varyColors val="0"/>
        <c:ser>
          <c:idx val="0"/>
          <c:order val="0"/>
          <c:tx>
            <c:v>Datos experimentales</c:v>
          </c:tx>
          <c:spPr>
            <a:ln w="12700">
              <a:solidFill>
                <a:srgbClr val="002060"/>
              </a:solidFill>
            </a:ln>
          </c:spPr>
          <c:marker>
            <c:spPr>
              <a:solidFill>
                <a:srgbClr val="002060"/>
              </a:solidFill>
            </c:spPr>
          </c:marker>
          <c:xVal>
            <c:numRef>
              <c:f>'Corrida Difusión Estación A'!$H$3:$H$12</c:f>
              <c:numCache>
                <c:formatCode>#,##0</c:formatCode>
                <c:ptCount val="10"/>
                <c:pt idx="0">
                  <c:v>60</c:v>
                </c:pt>
                <c:pt idx="1">
                  <c:v>180</c:v>
                </c:pt>
                <c:pt idx="2">
                  <c:v>240</c:v>
                </c:pt>
                <c:pt idx="3">
                  <c:v>300</c:v>
                </c:pt>
                <c:pt idx="4">
                  <c:v>330</c:v>
                </c:pt>
                <c:pt idx="5">
                  <c:v>360</c:v>
                </c:pt>
                <c:pt idx="6">
                  <c:v>390</c:v>
                </c:pt>
                <c:pt idx="7">
                  <c:v>420</c:v>
                </c:pt>
                <c:pt idx="8">
                  <c:v>450</c:v>
                </c:pt>
                <c:pt idx="9">
                  <c:v>540</c:v>
                </c:pt>
              </c:numCache>
            </c:numRef>
          </c:xVal>
          <c:yVal>
            <c:numRef>
              <c:f>'Corrida Difusión Estación A'!$I$3:$I$12</c:f>
              <c:numCache>
                <c:formatCode>#,##0.00</c:formatCode>
                <c:ptCount val="10"/>
                <c:pt idx="0">
                  <c:v>0.20499999999999999</c:v>
                </c:pt>
                <c:pt idx="1">
                  <c:v>0.44</c:v>
                </c:pt>
                <c:pt idx="2">
                  <c:v>500</c:v>
                </c:pt>
                <c:pt idx="3">
                  <c:v>1050</c:v>
                </c:pt>
                <c:pt idx="4">
                  <c:v>810</c:v>
                </c:pt>
                <c:pt idx="5">
                  <c:v>550</c:v>
                </c:pt>
                <c:pt idx="6">
                  <c:v>365</c:v>
                </c:pt>
                <c:pt idx="7">
                  <c:v>260</c:v>
                </c:pt>
                <c:pt idx="8">
                  <c:v>147</c:v>
                </c:pt>
                <c:pt idx="9">
                  <c:v>32</c:v>
                </c:pt>
              </c:numCache>
            </c:numRef>
          </c:yVal>
          <c:smooth val="1"/>
        </c:ser>
        <c:ser>
          <c:idx val="1"/>
          <c:order val="1"/>
          <c:tx>
            <c:v>Concentración Estación A</c:v>
          </c:tx>
          <c:xVal>
            <c:numRef>
              <c:f>'Corrida Difusión Estación A'!$H$3:$H$12</c:f>
              <c:numCache>
                <c:formatCode>#,##0</c:formatCode>
                <c:ptCount val="10"/>
                <c:pt idx="0">
                  <c:v>60</c:v>
                </c:pt>
                <c:pt idx="1">
                  <c:v>180</c:v>
                </c:pt>
                <c:pt idx="2">
                  <c:v>240</c:v>
                </c:pt>
                <c:pt idx="3">
                  <c:v>300</c:v>
                </c:pt>
                <c:pt idx="4">
                  <c:v>330</c:v>
                </c:pt>
                <c:pt idx="5">
                  <c:v>360</c:v>
                </c:pt>
                <c:pt idx="6">
                  <c:v>390</c:v>
                </c:pt>
                <c:pt idx="7">
                  <c:v>420</c:v>
                </c:pt>
                <c:pt idx="8">
                  <c:v>450</c:v>
                </c:pt>
                <c:pt idx="9">
                  <c:v>540</c:v>
                </c:pt>
              </c:numCache>
            </c:numRef>
          </c:xVal>
          <c:yVal>
            <c:numRef>
              <c:f>'Corrida Difusión Estación A'!$J$3:$J$12</c:f>
              <c:numCache>
                <c:formatCode>0.00</c:formatCode>
                <c:ptCount val="10"/>
                <c:pt idx="0">
                  <c:v>4.5347211814946792E-39</c:v>
                </c:pt>
                <c:pt idx="1">
                  <c:v>0.43999999945903506</c:v>
                </c:pt>
                <c:pt idx="2">
                  <c:v>293.24020110502784</c:v>
                </c:pt>
                <c:pt idx="3">
                  <c:v>1385.0853924273267</c:v>
                </c:pt>
                <c:pt idx="4">
                  <c:v>1095.4525283518512</c:v>
                </c:pt>
                <c:pt idx="5">
                  <c:v>553.1308686896416</c:v>
                </c:pt>
                <c:pt idx="6">
                  <c:v>197.82423831302552</c:v>
                </c:pt>
                <c:pt idx="7">
                  <c:v>53.969006944262681</c:v>
                </c:pt>
                <c:pt idx="8">
                  <c:v>11.858227202323778</c:v>
                </c:pt>
                <c:pt idx="9">
                  <c:v>4.9305871226102492E-2</c:v>
                </c:pt>
              </c:numCache>
            </c:numRef>
          </c:yVal>
          <c:smooth val="1"/>
        </c:ser>
        <c:dLbls>
          <c:showLegendKey val="0"/>
          <c:showVal val="0"/>
          <c:showCatName val="0"/>
          <c:showSerName val="0"/>
          <c:showPercent val="0"/>
          <c:showBubbleSize val="0"/>
        </c:dLbls>
        <c:axId val="102412288"/>
        <c:axId val="102414208"/>
      </c:scatterChart>
      <c:valAx>
        <c:axId val="102412288"/>
        <c:scaling>
          <c:orientation val="minMax"/>
          <c:max val="600"/>
          <c:min val="0"/>
        </c:scaling>
        <c:delete val="0"/>
        <c:axPos val="b"/>
        <c:majorGridlines>
          <c:spPr>
            <a:ln w="3175">
              <a:solidFill>
                <a:srgbClr val="000000"/>
              </a:solidFill>
              <a:prstDash val="solid"/>
            </a:ln>
          </c:spPr>
        </c:majorGridlines>
        <c:title>
          <c:tx>
            <c:rich>
              <a:bodyPr/>
              <a:lstStyle/>
              <a:p>
                <a:pPr>
                  <a:defRPr lang="es-VE" sz="800" b="1" i="0" u="none" strike="noStrike" baseline="0">
                    <a:solidFill>
                      <a:srgbClr val="000000"/>
                    </a:solidFill>
                    <a:latin typeface="Arial"/>
                    <a:ea typeface="Arial"/>
                    <a:cs typeface="Arial"/>
                  </a:defRPr>
                </a:pPr>
                <a:r>
                  <a:rPr lang="es-VE" sz="800"/>
                  <a:t>Tiempo,</a:t>
                </a:r>
                <a:r>
                  <a:rPr lang="es-VE" sz="800" baseline="0"/>
                  <a:t> </a:t>
                </a:r>
                <a:r>
                  <a:rPr lang="es-VE" sz="800"/>
                  <a:t> </a:t>
                </a:r>
                <a:r>
                  <a:rPr lang="es-VE" sz="1000" i="1">
                    <a:latin typeface="Times New Roman" pitchFamily="18" charset="0"/>
                    <a:cs typeface="Times New Roman" pitchFamily="18" charset="0"/>
                  </a:rPr>
                  <a:t>t</a:t>
                </a:r>
                <a:r>
                  <a:rPr lang="es-VE" sz="800"/>
                  <a:t> (s)</a:t>
                </a:r>
              </a:p>
            </c:rich>
          </c:tx>
          <c:layout>
            <c:manualLayout>
              <c:xMode val="edge"/>
              <c:yMode val="edge"/>
              <c:x val="0.44128148416557184"/>
              <c:y val="0.9100521917518925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lang="es-VE" sz="800" b="0" i="0" u="none" strike="noStrike" baseline="0">
                <a:solidFill>
                  <a:srgbClr val="000000"/>
                </a:solidFill>
                <a:latin typeface="Arial"/>
                <a:ea typeface="Arial"/>
                <a:cs typeface="Arial"/>
              </a:defRPr>
            </a:pPr>
            <a:endParaRPr lang="es-VE"/>
          </a:p>
        </c:txPr>
        <c:crossAx val="102414208"/>
        <c:crossesAt val="0"/>
        <c:crossBetween val="midCat"/>
        <c:majorUnit val="100"/>
        <c:minorUnit val="50"/>
      </c:valAx>
      <c:valAx>
        <c:axId val="102414208"/>
        <c:scaling>
          <c:orientation val="minMax"/>
          <c:max val="1400"/>
        </c:scaling>
        <c:delete val="0"/>
        <c:axPos val="l"/>
        <c:majorGridlines>
          <c:spPr>
            <a:ln w="3175">
              <a:solidFill>
                <a:srgbClr val="000000"/>
              </a:solidFill>
              <a:prstDash val="solid"/>
            </a:ln>
          </c:spPr>
        </c:majorGridlines>
        <c:title>
          <c:tx>
            <c:rich>
              <a:bodyPr/>
              <a:lstStyle/>
              <a:p>
                <a:pPr>
                  <a:defRPr lang="es-VE" sz="800" b="0" i="0" u="none" strike="noStrike" baseline="0">
                    <a:solidFill>
                      <a:srgbClr val="000000"/>
                    </a:solidFill>
                    <a:latin typeface="Arial"/>
                    <a:ea typeface="Arial"/>
                    <a:cs typeface="Arial"/>
                  </a:defRPr>
                </a:pPr>
                <a:r>
                  <a:rPr lang="es-VE" sz="800" b="1" i="0" strike="noStrike">
                    <a:solidFill>
                      <a:srgbClr val="000000"/>
                    </a:solidFill>
                    <a:latin typeface="Arial"/>
                    <a:cs typeface="Arial"/>
                  </a:rPr>
                  <a:t>Concentración, (ppb)</a:t>
                </a:r>
              </a:p>
            </c:rich>
          </c:tx>
          <c:layout>
            <c:manualLayout>
              <c:xMode val="edge"/>
              <c:yMode val="edge"/>
              <c:x val="5.8495163573218947E-2"/>
              <c:y val="0.3073759314568498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lang="es-VE" sz="800" b="0" i="0" u="none" strike="noStrike" baseline="0">
                <a:solidFill>
                  <a:srgbClr val="000000"/>
                </a:solidFill>
                <a:latin typeface="Arial"/>
                <a:ea typeface="Arial"/>
                <a:cs typeface="Arial"/>
              </a:defRPr>
            </a:pPr>
            <a:endParaRPr lang="es-VE"/>
          </a:p>
        </c:txPr>
        <c:crossAx val="102412288"/>
        <c:crosses val="autoZero"/>
        <c:crossBetween val="midCat"/>
        <c:majorUnit val="100"/>
        <c:minorUnit val="50"/>
      </c:valAx>
      <c:spPr>
        <a:noFill/>
        <a:ln w="3175">
          <a:solidFill>
            <a:srgbClr val="000000"/>
          </a:solidFill>
          <a:prstDash val="solid"/>
        </a:ln>
      </c:spPr>
    </c:plotArea>
    <c:legend>
      <c:legendPos val="r"/>
      <c:layout>
        <c:manualLayout>
          <c:xMode val="edge"/>
          <c:yMode val="edge"/>
          <c:x val="0.59827204713571658"/>
          <c:y val="0.12682505204090869"/>
          <c:w val="0.35565162852142579"/>
          <c:h val="0.18154161764262244"/>
        </c:manualLayout>
      </c:layout>
      <c:overlay val="1"/>
      <c:spPr>
        <a:solidFill>
          <a:schemeClr val="bg1"/>
        </a:solidFill>
      </c:spPr>
      <c:txPr>
        <a:bodyPr/>
        <a:lstStyle/>
        <a:p>
          <a:pPr>
            <a:defRPr lang="es-VE"/>
          </a:pPr>
          <a:endParaRPr lang="es-VE"/>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s-VE"/>
    </a:p>
  </c:txPr>
  <c:printSettings>
    <c:headerFooter/>
    <c:pageMargins b="0.75000000000000766" l="0.70000000000000062" r="0.70000000000000062" t="0.750000000000007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V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10876803551609"/>
          <c:y val="0.12561174551386622"/>
          <c:w val="0.7758046614872367"/>
          <c:h val="0.77487765089722671"/>
        </c:manualLayout>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'Corrida caso A'!$D$64:$D$73</c:f>
              <c:numCache>
                <c:formatCode>0.00E+00</c:formatCode>
                <c:ptCount val="10"/>
                <c:pt idx="0">
                  <c:v>2.2222222222222223</c:v>
                </c:pt>
                <c:pt idx="1">
                  <c:v>5.4444444444444446</c:v>
                </c:pt>
                <c:pt idx="2">
                  <c:v>8.6666666666666679</c:v>
                </c:pt>
                <c:pt idx="3">
                  <c:v>11.888888888888889</c:v>
                </c:pt>
                <c:pt idx="4">
                  <c:v>15.111111111111111</c:v>
                </c:pt>
                <c:pt idx="5">
                  <c:v>18.333333333333336</c:v>
                </c:pt>
                <c:pt idx="6">
                  <c:v>21.555555555555557</c:v>
                </c:pt>
                <c:pt idx="7">
                  <c:v>24.777777777777779</c:v>
                </c:pt>
                <c:pt idx="8">
                  <c:v>28</c:v>
                </c:pt>
                <c:pt idx="9">
                  <c:v>31.222222222222221</c:v>
                </c:pt>
              </c:numCache>
            </c:numRef>
          </c:xVal>
          <c:yVal>
            <c:numRef>
              <c:f>'Corrida caso A'!$Q$64:$Q$73</c:f>
              <c:numCache>
                <c:formatCode>General</c:formatCode>
                <c:ptCount val="10"/>
                <c:pt idx="0">
                  <c:v>6.9893690786315705E-3</c:v>
                </c:pt>
                <c:pt idx="1">
                  <c:v>1.7481659398143746E-3</c:v>
                </c:pt>
                <c:pt idx="2">
                  <c:v>8.3725418089266907E-4</c:v>
                </c:pt>
                <c:pt idx="3">
                  <c:v>5.0150497748503351E-4</c:v>
                </c:pt>
                <c:pt idx="4">
                  <c:v>3.3688118990993221E-4</c:v>
                </c:pt>
                <c:pt idx="5">
                  <c:v>2.4267911585530773E-4</c:v>
                </c:pt>
                <c:pt idx="6">
                  <c:v>1.8325270978284902E-4</c:v>
                </c:pt>
                <c:pt idx="7">
                  <c:v>1.431539957911074E-4</c:v>
                </c:pt>
                <c:pt idx="8">
                  <c:v>1.1472981319335976E-4</c:v>
                </c:pt>
                <c:pt idx="9">
                  <c:v>9.3807993213229453E-5</c:v>
                </c:pt>
              </c:numCache>
            </c:numRef>
          </c:yVal>
          <c:smooth val="1"/>
        </c:ser>
        <c:dLbls>
          <c:showLegendKey val="0"/>
          <c:showVal val="0"/>
          <c:showCatName val="0"/>
          <c:showSerName val="0"/>
          <c:showPercent val="0"/>
          <c:showBubbleSize val="0"/>
        </c:dLbls>
        <c:axId val="104049280"/>
        <c:axId val="104055936"/>
      </c:scatterChart>
      <c:valAx>
        <c:axId val="104049280"/>
        <c:scaling>
          <c:orientation val="minMax"/>
          <c:max val="30"/>
        </c:scaling>
        <c:delete val="0"/>
        <c:axPos val="b"/>
        <c:majorGridlines>
          <c:spPr>
            <a:ln w="3175">
              <a:solidFill>
                <a:srgbClr val="000000"/>
              </a:solidFill>
              <a:prstDash val="solid"/>
            </a:ln>
          </c:spPr>
        </c:majorGridlines>
        <c:title>
          <c:tx>
            <c:rich>
              <a:bodyPr/>
              <a:lstStyle/>
              <a:p>
                <a:pPr>
                  <a:defRPr lang="es-VE" sz="1125" b="1" i="0" u="none" strike="noStrike" baseline="0">
                    <a:solidFill>
                      <a:srgbClr val="000000"/>
                    </a:solidFill>
                    <a:latin typeface="Arial"/>
                    <a:ea typeface="Arial"/>
                    <a:cs typeface="Arial"/>
                  </a:defRPr>
                </a:pPr>
                <a:r>
                  <a:rPr lang="es-VE"/>
                  <a:t>Profundidad, Z (m)</a:t>
                </a:r>
              </a:p>
            </c:rich>
          </c:tx>
          <c:layout>
            <c:manualLayout>
              <c:xMode val="edge"/>
              <c:yMode val="edge"/>
              <c:x val="0.41620421753607101"/>
              <c:y val="0.9445350734094616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lang="es-VE" sz="800" b="0" i="0" u="none" strike="noStrike" baseline="0">
                <a:solidFill>
                  <a:srgbClr val="000000"/>
                </a:solidFill>
                <a:latin typeface="Arial"/>
                <a:ea typeface="Arial"/>
                <a:cs typeface="Arial"/>
              </a:defRPr>
            </a:pPr>
            <a:endParaRPr lang="es-VE"/>
          </a:p>
        </c:txPr>
        <c:crossAx val="104055936"/>
        <c:crosses val="autoZero"/>
        <c:crossBetween val="midCat"/>
        <c:majorUnit val="5"/>
      </c:valAx>
      <c:valAx>
        <c:axId val="104055936"/>
        <c:scaling>
          <c:orientation val="minMax"/>
        </c:scaling>
        <c:delete val="0"/>
        <c:axPos val="l"/>
        <c:majorGridlines>
          <c:spPr>
            <a:ln w="3175">
              <a:solidFill>
                <a:srgbClr val="000000"/>
              </a:solidFill>
              <a:prstDash val="solid"/>
            </a:ln>
          </c:spPr>
        </c:majorGridlines>
        <c:title>
          <c:tx>
            <c:rich>
              <a:bodyPr/>
              <a:lstStyle/>
              <a:p>
                <a:pPr>
                  <a:defRPr lang="es-VE" sz="800" b="0" i="0" u="none" strike="noStrike" baseline="0">
                    <a:solidFill>
                      <a:srgbClr val="000000"/>
                    </a:solidFill>
                    <a:latin typeface="Arial"/>
                    <a:ea typeface="Arial"/>
                    <a:cs typeface="Arial"/>
                  </a:defRPr>
                </a:pPr>
                <a:r>
                  <a:rPr lang="es-VE" sz="1125" b="1" i="0" strike="noStrike">
                    <a:solidFill>
                      <a:srgbClr val="000000"/>
                    </a:solidFill>
                    <a:latin typeface="Arial"/>
                    <a:cs typeface="Arial"/>
                  </a:rPr>
                  <a:t>Concentración, (mg/l)</a:t>
                </a:r>
              </a:p>
            </c:rich>
          </c:tx>
          <c:layout>
            <c:manualLayout>
              <c:xMode val="edge"/>
              <c:yMode val="edge"/>
              <c:x val="2.9596744358120607E-2"/>
              <c:y val="0.36867862969005438"/>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lang="es-VE" sz="800" b="0" i="0" u="none" strike="noStrike" baseline="0">
                <a:solidFill>
                  <a:srgbClr val="000000"/>
                </a:solidFill>
                <a:latin typeface="Arial"/>
                <a:ea typeface="Arial"/>
                <a:cs typeface="Arial"/>
              </a:defRPr>
            </a:pPr>
            <a:endParaRPr lang="es-VE"/>
          </a:p>
        </c:txPr>
        <c:crossAx val="104049280"/>
        <c:crosses val="autoZero"/>
        <c:crossBetween val="midCat"/>
      </c:valAx>
      <c:spPr>
        <a:noFill/>
        <a:ln w="3175">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s-VE"/>
    </a:p>
  </c:txPr>
  <c:printSettings>
    <c:headerFooter/>
    <c:pageMargins b="0.74803149606299779" l="0.70866141732284105" r="0.70866141732284105" t="0.74803149606299779" header="0.31496062992126506" footer="0.31496062992126506"/>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V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10876803551609"/>
          <c:y val="0.12561174551386622"/>
          <c:w val="0.80244173140955277"/>
          <c:h val="0.72920065252856536"/>
        </c:manualLayout>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'Corrida caso A'!$E$76:$E$85</c:f>
              <c:numCache>
                <c:formatCode>0.00E+00</c:formatCode>
                <c:ptCount val="10"/>
                <c:pt idx="0">
                  <c:v>5.5555555555555554</c:v>
                </c:pt>
                <c:pt idx="1">
                  <c:v>12.111111111111111</c:v>
                </c:pt>
                <c:pt idx="2">
                  <c:v>18.666666666666664</c:v>
                </c:pt>
                <c:pt idx="3">
                  <c:v>25.222222222222221</c:v>
                </c:pt>
                <c:pt idx="4">
                  <c:v>31.777777777777779</c:v>
                </c:pt>
                <c:pt idx="5">
                  <c:v>38.333333333333329</c:v>
                </c:pt>
                <c:pt idx="6">
                  <c:v>44.888888888888886</c:v>
                </c:pt>
                <c:pt idx="7">
                  <c:v>51.444444444444443</c:v>
                </c:pt>
                <c:pt idx="8">
                  <c:v>58</c:v>
                </c:pt>
                <c:pt idx="9">
                  <c:v>64.555555555555557</c:v>
                </c:pt>
              </c:numCache>
            </c:numRef>
          </c:xVal>
          <c:yVal>
            <c:numRef>
              <c:f>'Corrida caso A'!$Q$76:$Q$85</c:f>
              <c:numCache>
                <c:formatCode>General</c:formatCode>
                <c:ptCount val="10"/>
                <c:pt idx="0">
                  <c:v>1.7197726712264507</c:v>
                </c:pt>
                <c:pt idx="1">
                  <c:v>0.54866825103426198</c:v>
                </c:pt>
                <c:pt idx="2">
                  <c:v>0.2888278514731239</c:v>
                </c:pt>
                <c:pt idx="3">
                  <c:v>0.18444801442912739</c:v>
                </c:pt>
                <c:pt idx="4">
                  <c:v>0.13060832313550544</c:v>
                </c:pt>
                <c:pt idx="5">
                  <c:v>9.864072061344499E-2</c:v>
                </c:pt>
                <c:pt idx="6">
                  <c:v>7.7854828966959111E-2</c:v>
                </c:pt>
                <c:pt idx="7">
                  <c:v>6.3451235627807814E-2</c:v>
                </c:pt>
                <c:pt idx="8">
                  <c:v>5.2988459700635149E-2</c:v>
                </c:pt>
                <c:pt idx="9">
                  <c:v>4.5106980274282067E-2</c:v>
                </c:pt>
              </c:numCache>
            </c:numRef>
          </c:yVal>
          <c:smooth val="1"/>
        </c:ser>
        <c:dLbls>
          <c:showLegendKey val="0"/>
          <c:showVal val="0"/>
          <c:showCatName val="0"/>
          <c:showSerName val="0"/>
          <c:showPercent val="0"/>
          <c:showBubbleSize val="0"/>
        </c:dLbls>
        <c:axId val="104347136"/>
        <c:axId val="104382464"/>
      </c:scatterChart>
      <c:valAx>
        <c:axId val="104347136"/>
        <c:scaling>
          <c:orientation val="minMax"/>
        </c:scaling>
        <c:delete val="0"/>
        <c:axPos val="b"/>
        <c:majorGridlines>
          <c:spPr>
            <a:ln w="3175">
              <a:solidFill>
                <a:srgbClr val="000000"/>
              </a:solidFill>
              <a:prstDash val="solid"/>
            </a:ln>
          </c:spPr>
        </c:majorGridlines>
        <c:title>
          <c:tx>
            <c:rich>
              <a:bodyPr/>
              <a:lstStyle/>
              <a:p>
                <a:pPr>
                  <a:defRPr lang="es-VE" sz="1125" b="1" i="0" u="none" strike="noStrike" baseline="0">
                    <a:solidFill>
                      <a:srgbClr val="000000"/>
                    </a:solidFill>
                    <a:latin typeface="Arial"/>
                    <a:ea typeface="Arial"/>
                    <a:cs typeface="Arial"/>
                  </a:defRPr>
                </a:pPr>
                <a:r>
                  <a:rPr lang="es-VE"/>
                  <a:t>Tiempo, t (s)</a:t>
                </a:r>
              </a:p>
            </c:rich>
          </c:tx>
          <c:layout>
            <c:manualLayout>
              <c:xMode val="edge"/>
              <c:yMode val="edge"/>
              <c:x val="0.44691083980762547"/>
              <c:y val="0.9010331702011963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lang="es-VE" sz="800" b="0" i="0" u="none" strike="noStrike" baseline="0">
                <a:solidFill>
                  <a:srgbClr val="000000"/>
                </a:solidFill>
                <a:latin typeface="Arial"/>
                <a:ea typeface="Arial"/>
                <a:cs typeface="Arial"/>
              </a:defRPr>
            </a:pPr>
            <a:endParaRPr lang="es-VE"/>
          </a:p>
        </c:txPr>
        <c:crossAx val="104382464"/>
        <c:crosses val="autoZero"/>
        <c:crossBetween val="midCat"/>
      </c:valAx>
      <c:valAx>
        <c:axId val="104382464"/>
        <c:scaling>
          <c:orientation val="minMax"/>
        </c:scaling>
        <c:delete val="0"/>
        <c:axPos val="l"/>
        <c:majorGridlines>
          <c:spPr>
            <a:ln w="3175">
              <a:solidFill>
                <a:srgbClr val="000000"/>
              </a:solidFill>
              <a:prstDash val="solid"/>
            </a:ln>
          </c:spPr>
        </c:majorGridlines>
        <c:title>
          <c:tx>
            <c:rich>
              <a:bodyPr/>
              <a:lstStyle/>
              <a:p>
                <a:pPr>
                  <a:defRPr lang="es-VE" sz="800" b="0" i="0" u="none" strike="noStrike" baseline="0">
                    <a:solidFill>
                      <a:srgbClr val="000000"/>
                    </a:solidFill>
                    <a:latin typeface="Arial"/>
                    <a:ea typeface="Arial"/>
                    <a:cs typeface="Arial"/>
                  </a:defRPr>
                </a:pPr>
                <a:r>
                  <a:rPr lang="es-VE" sz="1125" b="1" i="0" strike="noStrike">
                    <a:solidFill>
                      <a:srgbClr val="000000"/>
                    </a:solidFill>
                    <a:latin typeface="Arial"/>
                    <a:cs typeface="Arial"/>
                  </a:rPr>
                  <a:t>Concentración, (mg/l)</a:t>
                </a:r>
              </a:p>
            </c:rich>
          </c:tx>
          <c:layout>
            <c:manualLayout>
              <c:xMode val="edge"/>
              <c:yMode val="edge"/>
              <c:x val="0"/>
              <c:y val="0.34584013050570961"/>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lang="es-VE" sz="800" b="0" i="0" u="none" strike="noStrike" baseline="0">
                <a:solidFill>
                  <a:srgbClr val="000000"/>
                </a:solidFill>
                <a:latin typeface="Arial"/>
                <a:ea typeface="Arial"/>
                <a:cs typeface="Arial"/>
              </a:defRPr>
            </a:pPr>
            <a:endParaRPr lang="es-VE"/>
          </a:p>
        </c:txPr>
        <c:crossAx val="104347136"/>
        <c:crosses val="autoZero"/>
        <c:crossBetween val="midCat"/>
      </c:valAx>
      <c:spPr>
        <a:noFill/>
        <a:ln w="3175">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s-VE"/>
    </a:p>
  </c:txPr>
  <c:printSettings>
    <c:headerFooter/>
    <c:pageMargins b="0.75000000000000522" l="0.70000000000000062" r="0.70000000000000062" t="0.7500000000000052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VE"/>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view3D>
      <c:rotX val="30"/>
      <c:rotY val="40"/>
      <c:depthPercent val="140"/>
      <c:rAngAx val="1"/>
    </c:view3D>
    <c:floor>
      <c:thickness val="0"/>
    </c:floor>
    <c:sideWall>
      <c:thickness val="0"/>
    </c:sideWall>
    <c:backWall>
      <c:thickness val="0"/>
    </c:backWall>
    <c:plotArea>
      <c:layout>
        <c:manualLayout>
          <c:layoutTarget val="inner"/>
          <c:xMode val="edge"/>
          <c:yMode val="edge"/>
          <c:x val="8.2161615272951183E-2"/>
          <c:y val="6.3685942482996069E-2"/>
          <c:w val="0.69774879397059508"/>
          <c:h val="0.85751587503174997"/>
        </c:manualLayout>
      </c:layout>
      <c:surface3DChart>
        <c:wireframe val="0"/>
        <c:ser>
          <c:idx val="0"/>
          <c:order val="0"/>
          <c:tx>
            <c:v>Concentración, CX (mg/l)</c:v>
          </c:tx>
          <c:val>
            <c:numRef>
              <c:f>'Corrida caso A'!$Q$40:$Q$49</c:f>
              <c:numCache>
                <c:formatCode>0.0000</c:formatCode>
                <c:ptCount val="10"/>
                <c:pt idx="0">
                  <c:v>0.84916113061163956</c:v>
                </c:pt>
                <c:pt idx="1">
                  <c:v>0.25987144769434301</c:v>
                </c:pt>
                <c:pt idx="2">
                  <c:v>0.13478371394109548</c:v>
                </c:pt>
                <c:pt idx="3">
                  <c:v>8.5281521921541772E-2</c:v>
                </c:pt>
                <c:pt idx="4">
                  <c:v>5.9949624551850204E-2</c:v>
                </c:pt>
                <c:pt idx="5">
                  <c:v>4.4985549318633529E-2</c:v>
                </c:pt>
                <c:pt idx="6">
                  <c:v>3.52920242246424E-2</c:v>
                </c:pt>
                <c:pt idx="7">
                  <c:v>2.8594930352683311E-2</c:v>
                </c:pt>
                <c:pt idx="8">
                  <c:v>2.3742522170470792E-2</c:v>
                </c:pt>
                <c:pt idx="9">
                  <c:v>2.0095583268687555E-2</c:v>
                </c:pt>
              </c:numCache>
            </c:numRef>
          </c:val>
        </c:ser>
        <c:ser>
          <c:idx val="1"/>
          <c:order val="1"/>
          <c:tx>
            <c:v>Concentración, CZ (mg/l)</c:v>
          </c:tx>
          <c:val>
            <c:numRef>
              <c:f>'Corrida caso A'!$Q$64:$Q$73</c:f>
              <c:numCache>
                <c:formatCode>General</c:formatCode>
                <c:ptCount val="10"/>
                <c:pt idx="0">
                  <c:v>6.9893690786315705E-3</c:v>
                </c:pt>
                <c:pt idx="1">
                  <c:v>1.7481659398143746E-3</c:v>
                </c:pt>
                <c:pt idx="2">
                  <c:v>8.3725418089266907E-4</c:v>
                </c:pt>
                <c:pt idx="3">
                  <c:v>5.0150497748503351E-4</c:v>
                </c:pt>
                <c:pt idx="4">
                  <c:v>3.3688118990993221E-4</c:v>
                </c:pt>
                <c:pt idx="5">
                  <c:v>2.4267911585530773E-4</c:v>
                </c:pt>
                <c:pt idx="6">
                  <c:v>1.8325270978284902E-4</c:v>
                </c:pt>
                <c:pt idx="7">
                  <c:v>1.431539957911074E-4</c:v>
                </c:pt>
                <c:pt idx="8">
                  <c:v>1.1472981319335976E-4</c:v>
                </c:pt>
                <c:pt idx="9">
                  <c:v>9.3807993213229453E-5</c:v>
                </c:pt>
              </c:numCache>
            </c:numRef>
          </c:val>
        </c:ser>
        <c:ser>
          <c:idx val="2"/>
          <c:order val="2"/>
          <c:tx>
            <c:v>Concentración, CY (mg/l)</c:v>
          </c:tx>
          <c:val>
            <c:numRef>
              <c:f>'Corrida caso A'!$Q$52:$Q$61</c:f>
              <c:numCache>
                <c:formatCode>0.0000</c:formatCode>
                <c:ptCount val="10"/>
                <c:pt idx="0">
                  <c:v>2.0157978724023879E-2</c:v>
                </c:pt>
                <c:pt idx="1">
                  <c:v>3.9393512897645993E-3</c:v>
                </c:pt>
                <c:pt idx="2">
                  <c:v>1.7961052079146084E-3</c:v>
                </c:pt>
                <c:pt idx="3">
                  <c:v>1.0583259109056232E-3</c:v>
                </c:pt>
                <c:pt idx="4">
                  <c:v>7.0734909238495962E-4</c:v>
                </c:pt>
                <c:pt idx="5">
                  <c:v>5.0967208165881228E-4</c:v>
                </c:pt>
                <c:pt idx="6">
                  <c:v>3.860588984058052E-4</c:v>
                </c:pt>
                <c:pt idx="7">
                  <c:v>3.0304001764438549E-4</c:v>
                </c:pt>
                <c:pt idx="8">
                  <c:v>2.4431519619324128E-4</c:v>
                </c:pt>
                <c:pt idx="9">
                  <c:v>2.011046640417962E-4</c:v>
                </c:pt>
              </c:numCache>
            </c:numRef>
          </c:val>
        </c:ser>
        <c:bandFmts/>
        <c:axId val="104483456"/>
        <c:axId val="104485248"/>
        <c:axId val="104005120"/>
      </c:surface3DChart>
      <c:catAx>
        <c:axId val="104483456"/>
        <c:scaling>
          <c:orientation val="minMax"/>
        </c:scaling>
        <c:delete val="0"/>
        <c:axPos val="b"/>
        <c:majorGridlines/>
        <c:numFmt formatCode="#,##0.00" sourceLinked="0"/>
        <c:majorTickMark val="none"/>
        <c:minorTickMark val="none"/>
        <c:tickLblPos val="low"/>
        <c:txPr>
          <a:bodyPr rot="0" vert="horz"/>
          <a:lstStyle/>
          <a:p>
            <a:pPr>
              <a:defRPr lang="es-ES"/>
            </a:pPr>
            <a:endParaRPr lang="es-VE"/>
          </a:p>
        </c:txPr>
        <c:crossAx val="104485248"/>
        <c:crosses val="autoZero"/>
        <c:auto val="1"/>
        <c:lblAlgn val="ctr"/>
        <c:lblOffset val="100"/>
        <c:tickLblSkip val="1"/>
        <c:tickMarkSkip val="1"/>
        <c:noMultiLvlLbl val="1"/>
      </c:catAx>
      <c:valAx>
        <c:axId val="104485248"/>
        <c:scaling>
          <c:orientation val="minMax"/>
        </c:scaling>
        <c:delete val="0"/>
        <c:axPos val="l"/>
        <c:majorGridlines/>
        <c:numFmt formatCode="0.0000" sourceLinked="1"/>
        <c:majorTickMark val="none"/>
        <c:minorTickMark val="none"/>
        <c:tickLblPos val="nextTo"/>
        <c:txPr>
          <a:bodyPr rot="0" vert="horz"/>
          <a:lstStyle/>
          <a:p>
            <a:pPr>
              <a:defRPr lang="es-ES"/>
            </a:pPr>
            <a:endParaRPr lang="es-VE"/>
          </a:p>
        </c:txPr>
        <c:crossAx val="104483456"/>
        <c:crosses val="autoZero"/>
        <c:crossBetween val="midCat"/>
      </c:valAx>
      <c:serAx>
        <c:axId val="104005120"/>
        <c:scaling>
          <c:orientation val="maxMin"/>
        </c:scaling>
        <c:delete val="0"/>
        <c:axPos val="b"/>
        <c:majorGridlines/>
        <c:numFmt formatCode="General" sourceLinked="1"/>
        <c:majorTickMark val="none"/>
        <c:minorTickMark val="none"/>
        <c:tickLblPos val="nextTo"/>
        <c:txPr>
          <a:bodyPr rot="0" vert="horz"/>
          <a:lstStyle/>
          <a:p>
            <a:pPr>
              <a:defRPr lang="es-ES"/>
            </a:pPr>
            <a:endParaRPr lang="es-VE"/>
          </a:p>
        </c:txPr>
        <c:crossAx val="104485248"/>
        <c:crosses val="autoZero"/>
        <c:tickLblSkip val="2"/>
        <c:tickMarkSkip val="1"/>
      </c:serAx>
    </c:plotArea>
    <c:legend>
      <c:legendPos val="t"/>
      <c:layout>
        <c:manualLayout>
          <c:xMode val="edge"/>
          <c:yMode val="edge"/>
          <c:x val="0.15434126600096926"/>
          <c:y val="4.014336917562724E-2"/>
          <c:w val="0.69411061745773395"/>
          <c:h val="0.13082854965709931"/>
        </c:manualLayout>
      </c:layout>
      <c:overlay val="0"/>
      <c:txPr>
        <a:bodyPr/>
        <a:lstStyle/>
        <a:p>
          <a:pPr rtl="0">
            <a:defRPr lang="es-ES"/>
          </a:pPr>
          <a:endParaRPr lang="es-VE"/>
        </a:p>
      </c:txPr>
    </c:legend>
    <c:plotVisOnly val="0"/>
    <c:dispBlanksAs val="zero"/>
    <c:showDLblsOverMax val="0"/>
  </c:chart>
  <c:printSettings>
    <c:headerFooter/>
    <c:pageMargins b="0.75000000000000522" l="0.70000000000000062" r="0.70000000000000062" t="0.7500000000000052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V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lang="es-VE" sz="800" b="1" i="0" u="none" strike="noStrike" kern="1200" baseline="0">
                <a:solidFill>
                  <a:srgbClr val="000000"/>
                </a:solidFill>
                <a:latin typeface="Arial"/>
                <a:ea typeface="Arial"/>
                <a:cs typeface="Arial"/>
              </a:defRPr>
            </a:pPr>
            <a:r>
              <a:rPr lang="es-VE" sz="800"/>
              <a:t>Gráfico</a:t>
            </a:r>
            <a:r>
              <a:rPr lang="es-VE" sz="800" baseline="0"/>
              <a:t> Nº 12</a:t>
            </a:r>
            <a:endParaRPr lang="es-VE" sz="800"/>
          </a:p>
          <a:p>
            <a:pPr marL="0" marR="0" indent="0" algn="ctr" defTabSz="914400" rtl="0" eaLnBrk="1" fontAlgn="auto" latinLnBrk="0" hangingPunct="1">
              <a:lnSpc>
                <a:spcPct val="100000"/>
              </a:lnSpc>
              <a:spcBef>
                <a:spcPts val="0"/>
              </a:spcBef>
              <a:spcAft>
                <a:spcPts val="0"/>
              </a:spcAft>
              <a:buClrTx/>
              <a:buSzTx/>
              <a:buFontTx/>
              <a:buNone/>
              <a:tabLst/>
              <a:defRPr lang="es-VE" sz="800" b="1" i="0" u="none" strike="noStrike" kern="1200" baseline="0">
                <a:solidFill>
                  <a:srgbClr val="000000"/>
                </a:solidFill>
                <a:latin typeface="Arial"/>
                <a:ea typeface="Arial"/>
                <a:cs typeface="Arial"/>
              </a:defRPr>
            </a:pPr>
            <a:r>
              <a:rPr lang="es-VE" sz="800" b="1" i="0" kern="1200" baseline="0">
                <a:solidFill>
                  <a:srgbClr val="000000"/>
                </a:solidFill>
                <a:latin typeface="Arial"/>
                <a:ea typeface="Arial"/>
                <a:cs typeface="Arial"/>
              </a:rPr>
              <a:t>Caso B: Fuente continua de un contaminante conservativo</a:t>
            </a:r>
            <a:br>
              <a:rPr lang="es-VE" sz="800" b="1" i="0" kern="1200" baseline="0">
                <a:solidFill>
                  <a:srgbClr val="000000"/>
                </a:solidFill>
                <a:latin typeface="Arial"/>
                <a:ea typeface="Arial"/>
                <a:cs typeface="Arial"/>
              </a:rPr>
            </a:br>
            <a:r>
              <a:rPr lang="es-VE" sz="800" b="1" i="0" kern="1200" baseline="0">
                <a:solidFill>
                  <a:srgbClr val="000000"/>
                </a:solidFill>
                <a:latin typeface="Arial"/>
                <a:ea typeface="Arial"/>
                <a:cs typeface="Arial"/>
              </a:rPr>
              <a:t>(Variación de la concentración en función del tiempo </a:t>
            </a:r>
            <a:r>
              <a:rPr lang="es-VE" sz="800" b="1" i="1" kern="1200" baseline="0">
                <a:solidFill>
                  <a:srgbClr val="000000"/>
                </a:solidFill>
                <a:latin typeface="Arial"/>
                <a:ea typeface="Arial"/>
                <a:cs typeface="Arial"/>
              </a:rPr>
              <a:t>t</a:t>
            </a:r>
            <a:r>
              <a:rPr lang="es-VE" sz="800" b="1" i="0" kern="1200" baseline="0">
                <a:solidFill>
                  <a:srgbClr val="000000"/>
                </a:solidFill>
                <a:latin typeface="Arial"/>
                <a:ea typeface="Arial"/>
                <a:cs typeface="Arial"/>
              </a:rPr>
              <a:t>)</a:t>
            </a:r>
            <a:endParaRPr lang="es-ES" sz="800"/>
          </a:p>
        </c:rich>
      </c:tx>
      <c:layout>
        <c:manualLayout>
          <c:xMode val="edge"/>
          <c:yMode val="edge"/>
          <c:x val="0.22410512562581617"/>
          <c:y val="3.9289274233979252E-2"/>
        </c:manualLayout>
      </c:layout>
      <c:overlay val="0"/>
      <c:spPr>
        <a:noFill/>
        <a:ln w="25400">
          <a:noFill/>
        </a:ln>
      </c:spPr>
    </c:title>
    <c:autoTitleDeleted val="0"/>
    <c:plotArea>
      <c:layout>
        <c:manualLayout>
          <c:layoutTarget val="inner"/>
          <c:xMode val="edge"/>
          <c:yMode val="edge"/>
          <c:x val="0.19745580260617204"/>
          <c:y val="0.18261080866375382"/>
          <c:w val="0.74957831812873665"/>
          <c:h val="0.68081789177550411"/>
        </c:manualLayout>
      </c:layout>
      <c:scatterChart>
        <c:scatterStyle val="smoothMarker"/>
        <c:varyColors val="0"/>
        <c:ser>
          <c:idx val="0"/>
          <c:order val="0"/>
          <c:tx>
            <c:v>Ct</c:v>
          </c:tx>
          <c:spPr>
            <a:ln w="12700">
              <a:solidFill>
                <a:srgbClr val="000080"/>
              </a:solidFill>
              <a:prstDash val="solid"/>
            </a:ln>
          </c:spPr>
          <c:marker>
            <c:symbol val="diamond"/>
            <c:size val="5"/>
            <c:spPr>
              <a:solidFill>
                <a:srgbClr val="000080"/>
              </a:solidFill>
              <a:ln>
                <a:solidFill>
                  <a:srgbClr val="000080"/>
                </a:solidFill>
                <a:prstDash val="solid"/>
              </a:ln>
            </c:spPr>
          </c:marker>
          <c:xVal>
            <c:numRef>
              <c:f>'Corrida caso B'!$E$72:$E$81</c:f>
              <c:numCache>
                <c:formatCode>0.00E+00</c:formatCode>
                <c:ptCount val="10"/>
                <c:pt idx="0">
                  <c:v>110</c:v>
                </c:pt>
                <c:pt idx="1">
                  <c:v>221</c:v>
                </c:pt>
                <c:pt idx="2">
                  <c:v>332</c:v>
                </c:pt>
                <c:pt idx="3">
                  <c:v>443</c:v>
                </c:pt>
                <c:pt idx="4">
                  <c:v>554</c:v>
                </c:pt>
                <c:pt idx="5">
                  <c:v>665</c:v>
                </c:pt>
                <c:pt idx="6">
                  <c:v>776</c:v>
                </c:pt>
                <c:pt idx="7">
                  <c:v>887</c:v>
                </c:pt>
                <c:pt idx="8">
                  <c:v>998</c:v>
                </c:pt>
                <c:pt idx="9">
                  <c:v>1109</c:v>
                </c:pt>
              </c:numCache>
            </c:numRef>
          </c:xVal>
          <c:yVal>
            <c:numRef>
              <c:f>'Corrida caso B'!$U$72:$U$81</c:f>
              <c:numCache>
                <c:formatCode>0.00</c:formatCode>
                <c:ptCount val="10"/>
                <c:pt idx="0">
                  <c:v>7814.8783960559431</c:v>
                </c:pt>
                <c:pt idx="1">
                  <c:v>7806.920047732774</c:v>
                </c:pt>
                <c:pt idx="2">
                  <c:v>7789.3697821256164</c:v>
                </c:pt>
                <c:pt idx="3">
                  <c:v>7767.2613094675908</c:v>
                </c:pt>
                <c:pt idx="4">
                  <c:v>7741.8902856564882</c:v>
                </c:pt>
                <c:pt idx="5">
                  <c:v>7713.7869591631397</c:v>
                </c:pt>
                <c:pt idx="6">
                  <c:v>7683.2321711274726</c:v>
                </c:pt>
                <c:pt idx="7">
                  <c:v>7650.4037358515361</c:v>
                </c:pt>
                <c:pt idx="8">
                  <c:v>7615.430139508604</c:v>
                </c:pt>
                <c:pt idx="9">
                  <c:v>7578.4137386737248</c:v>
                </c:pt>
              </c:numCache>
            </c:numRef>
          </c:yVal>
          <c:smooth val="1"/>
        </c:ser>
        <c:dLbls>
          <c:showLegendKey val="0"/>
          <c:showVal val="0"/>
          <c:showCatName val="0"/>
          <c:showSerName val="0"/>
          <c:showPercent val="0"/>
          <c:showBubbleSize val="0"/>
        </c:dLbls>
        <c:axId val="104416768"/>
        <c:axId val="104427520"/>
      </c:scatterChart>
      <c:valAx>
        <c:axId val="104416768"/>
        <c:scaling>
          <c:orientation val="minMax"/>
        </c:scaling>
        <c:delete val="0"/>
        <c:axPos val="b"/>
        <c:majorGridlines>
          <c:spPr>
            <a:ln w="3175">
              <a:solidFill>
                <a:srgbClr val="000000"/>
              </a:solidFill>
              <a:prstDash val="solid"/>
            </a:ln>
          </c:spPr>
        </c:majorGridlines>
        <c:title>
          <c:tx>
            <c:rich>
              <a:bodyPr/>
              <a:lstStyle/>
              <a:p>
                <a:pPr>
                  <a:defRPr lang="es-VE" sz="800" b="1" i="0" u="none" strike="noStrike" baseline="0">
                    <a:solidFill>
                      <a:srgbClr val="000000"/>
                    </a:solidFill>
                    <a:latin typeface="Arial"/>
                    <a:ea typeface="Arial"/>
                    <a:cs typeface="Arial"/>
                  </a:defRPr>
                </a:pPr>
                <a:r>
                  <a:rPr lang="es-VE" sz="800"/>
                  <a:t>Tiempo, t (Seg)</a:t>
                </a:r>
              </a:p>
            </c:rich>
          </c:tx>
          <c:layout>
            <c:manualLayout>
              <c:xMode val="edge"/>
              <c:yMode val="edge"/>
              <c:x val="0.47382889914091686"/>
              <c:y val="0.94877583415846534"/>
            </c:manualLayout>
          </c:layout>
          <c:overlay val="0"/>
          <c:spPr>
            <a:noFill/>
            <a:ln w="25400">
              <a:noFill/>
            </a:ln>
          </c:spPr>
        </c:title>
        <c:numFmt formatCode="#,##0" sourceLinked="0"/>
        <c:majorTickMark val="out"/>
        <c:minorTickMark val="none"/>
        <c:tickLblPos val="nextTo"/>
        <c:txPr>
          <a:bodyPr rot="0" vert="horz"/>
          <a:lstStyle/>
          <a:p>
            <a:pPr>
              <a:defRPr lang="es-VE" sz="800" b="0" i="0" u="none" strike="noStrike" baseline="0">
                <a:solidFill>
                  <a:srgbClr val="000000"/>
                </a:solidFill>
                <a:latin typeface="Arial"/>
                <a:ea typeface="Arial"/>
                <a:cs typeface="Arial"/>
              </a:defRPr>
            </a:pPr>
            <a:endParaRPr lang="es-VE"/>
          </a:p>
        </c:txPr>
        <c:crossAx val="104427520"/>
        <c:crossesAt val="7.5500000000000124E-3"/>
        <c:crossBetween val="midCat"/>
        <c:majorUnit val="100"/>
      </c:valAx>
      <c:valAx>
        <c:axId val="104427520"/>
        <c:scaling>
          <c:orientation val="minMax"/>
          <c:min val="7550"/>
        </c:scaling>
        <c:delete val="0"/>
        <c:axPos val="l"/>
        <c:majorGridlines>
          <c:spPr>
            <a:ln w="3175">
              <a:solidFill>
                <a:srgbClr val="000000"/>
              </a:solidFill>
              <a:prstDash val="solid"/>
            </a:ln>
          </c:spPr>
        </c:majorGridlines>
        <c:title>
          <c:tx>
            <c:rich>
              <a:bodyPr/>
              <a:lstStyle/>
              <a:p>
                <a:pPr>
                  <a:defRPr lang="es-VE" sz="800" b="0" i="0" u="none" strike="noStrike" baseline="0">
                    <a:solidFill>
                      <a:srgbClr val="000000"/>
                    </a:solidFill>
                    <a:latin typeface="Arial"/>
                    <a:ea typeface="Arial"/>
                    <a:cs typeface="Arial"/>
                  </a:defRPr>
                </a:pPr>
                <a:r>
                  <a:rPr lang="es-VE" sz="800" b="1" i="0" strike="noStrike">
                    <a:solidFill>
                      <a:srgbClr val="000000"/>
                    </a:solidFill>
                    <a:latin typeface="Arial"/>
                    <a:cs typeface="Arial"/>
                  </a:rPr>
                  <a:t>Concentración, (mg/l)</a:t>
                </a:r>
              </a:p>
            </c:rich>
          </c:tx>
          <c:layout>
            <c:manualLayout>
              <c:xMode val="edge"/>
              <c:yMode val="edge"/>
              <c:x val="1.633987348563468E-2"/>
              <c:y val="0.317339179907907"/>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lang="es-VE" sz="800" b="0" i="0" u="none" strike="noStrike" baseline="0">
                <a:solidFill>
                  <a:srgbClr val="000000"/>
                </a:solidFill>
                <a:latin typeface="Arial"/>
                <a:ea typeface="Arial"/>
                <a:cs typeface="Arial"/>
              </a:defRPr>
            </a:pPr>
            <a:endParaRPr lang="es-VE"/>
          </a:p>
        </c:txPr>
        <c:crossAx val="104416768"/>
        <c:crossesAt val="0"/>
        <c:crossBetween val="midCat"/>
      </c:valAx>
      <c:spPr>
        <a:noFill/>
        <a:ln w="3175">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s-VE"/>
    </a:p>
  </c:txPr>
  <c:printSettings>
    <c:headerFooter/>
    <c:pageMargins b="0.75000000000000766" l="0.70000000000000062" r="0.70000000000000062" t="0.75000000000000766" header="0.30000000000000032" footer="0.30000000000000032"/>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V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lang="es-VE" sz="800" b="1" i="0" u="none" strike="noStrike" kern="1200" baseline="0">
                <a:solidFill>
                  <a:srgbClr val="000000"/>
                </a:solidFill>
                <a:latin typeface="Arial"/>
                <a:ea typeface="Arial"/>
                <a:cs typeface="Arial"/>
              </a:defRPr>
            </a:pPr>
            <a:r>
              <a:rPr lang="es-VE" sz="800" b="1" i="0" kern="1200" baseline="0">
                <a:solidFill>
                  <a:srgbClr val="000000"/>
                </a:solidFill>
                <a:latin typeface="Arial"/>
                <a:ea typeface="Arial"/>
                <a:cs typeface="Arial"/>
              </a:rPr>
              <a:t>Gráfico Nº 11</a:t>
            </a:r>
          </a:p>
          <a:p>
            <a:pPr marL="0" marR="0" indent="0" algn="ctr" defTabSz="914400" rtl="0" eaLnBrk="1" fontAlgn="auto" latinLnBrk="0" hangingPunct="1">
              <a:lnSpc>
                <a:spcPct val="100000"/>
              </a:lnSpc>
              <a:spcBef>
                <a:spcPts val="0"/>
              </a:spcBef>
              <a:spcAft>
                <a:spcPts val="0"/>
              </a:spcAft>
              <a:buClrTx/>
              <a:buSzTx/>
              <a:buFontTx/>
              <a:buNone/>
              <a:tabLst/>
              <a:defRPr lang="es-VE" sz="800" b="1" i="0" u="none" strike="noStrike" kern="1200" baseline="0">
                <a:solidFill>
                  <a:srgbClr val="000000"/>
                </a:solidFill>
                <a:latin typeface="Arial"/>
                <a:ea typeface="Arial"/>
                <a:cs typeface="Arial"/>
              </a:defRPr>
            </a:pPr>
            <a:r>
              <a:rPr lang="es-VE" sz="800" b="1" i="0" kern="1200" baseline="0">
                <a:solidFill>
                  <a:srgbClr val="000000"/>
                </a:solidFill>
                <a:latin typeface="Arial"/>
                <a:ea typeface="Arial"/>
                <a:cs typeface="Arial"/>
              </a:rPr>
              <a:t>Caso B: Fuente continua de un contaminante conservativo</a:t>
            </a:r>
            <a:br>
              <a:rPr lang="es-VE" sz="800" b="1" i="0" kern="1200" baseline="0">
                <a:solidFill>
                  <a:srgbClr val="000000"/>
                </a:solidFill>
                <a:latin typeface="Arial"/>
                <a:ea typeface="Arial"/>
                <a:cs typeface="Arial"/>
              </a:rPr>
            </a:br>
            <a:r>
              <a:rPr lang="es-VE" sz="800" b="1" i="0" kern="1200" baseline="0">
                <a:solidFill>
                  <a:srgbClr val="000000"/>
                </a:solidFill>
                <a:latin typeface="Arial"/>
                <a:ea typeface="Arial"/>
                <a:cs typeface="Arial"/>
              </a:rPr>
              <a:t>(Variación de la concentración en función de la profundidad Z del río)</a:t>
            </a:r>
            <a:endParaRPr lang="es-ES" sz="800" b="1" i="0" kern="1200" baseline="0">
              <a:solidFill>
                <a:srgbClr val="000000"/>
              </a:solidFill>
              <a:latin typeface="Arial"/>
              <a:ea typeface="Arial"/>
              <a:cs typeface="Arial"/>
            </a:endParaRPr>
          </a:p>
        </c:rich>
      </c:tx>
      <c:layout>
        <c:manualLayout>
          <c:xMode val="edge"/>
          <c:yMode val="edge"/>
          <c:x val="0.18914916922149852"/>
          <c:y val="1.7882571308420962E-3"/>
        </c:manualLayout>
      </c:layout>
      <c:overlay val="0"/>
      <c:spPr>
        <a:noFill/>
        <a:ln w="25400">
          <a:noFill/>
        </a:ln>
      </c:spPr>
    </c:title>
    <c:autoTitleDeleted val="0"/>
    <c:plotArea>
      <c:layout>
        <c:manualLayout>
          <c:layoutTarget val="inner"/>
          <c:xMode val="edge"/>
          <c:yMode val="edge"/>
          <c:x val="0.19075755651511303"/>
          <c:y val="0.16036079081446244"/>
          <c:w val="0.7811510456354247"/>
          <c:h val="0.69685642742933063"/>
        </c:manualLayout>
      </c:layout>
      <c:scatterChart>
        <c:scatterStyle val="smoothMarker"/>
        <c:varyColors val="0"/>
        <c:ser>
          <c:idx val="0"/>
          <c:order val="0"/>
          <c:tx>
            <c:v>CZ</c:v>
          </c:tx>
          <c:spPr>
            <a:ln w="12700">
              <a:solidFill>
                <a:srgbClr val="000080"/>
              </a:solidFill>
              <a:prstDash val="solid"/>
            </a:ln>
          </c:spPr>
          <c:marker>
            <c:symbol val="diamond"/>
            <c:size val="5"/>
            <c:spPr>
              <a:solidFill>
                <a:srgbClr val="000080"/>
              </a:solidFill>
              <a:ln>
                <a:solidFill>
                  <a:srgbClr val="000080"/>
                </a:solidFill>
                <a:prstDash val="solid"/>
              </a:ln>
            </c:spPr>
          </c:marker>
          <c:xVal>
            <c:numRef>
              <c:f>'Corrida caso B'!$D$60:$D$69</c:f>
              <c:numCache>
                <c:formatCode>0.00E+00</c:formatCode>
                <c:ptCount val="10"/>
                <c:pt idx="0">
                  <c:v>3.2222222222222219</c:v>
                </c:pt>
                <c:pt idx="1">
                  <c:v>6.5444444444444443</c:v>
                </c:pt>
                <c:pt idx="2">
                  <c:v>9.8666666666666654</c:v>
                </c:pt>
                <c:pt idx="3">
                  <c:v>13.188888888888888</c:v>
                </c:pt>
                <c:pt idx="4">
                  <c:v>16.511111111111109</c:v>
                </c:pt>
                <c:pt idx="5">
                  <c:v>19.833333333333329</c:v>
                </c:pt>
                <c:pt idx="6">
                  <c:v>23.155555555555551</c:v>
                </c:pt>
                <c:pt idx="7">
                  <c:v>26.477777777777774</c:v>
                </c:pt>
                <c:pt idx="8">
                  <c:v>29.799999999999997</c:v>
                </c:pt>
                <c:pt idx="9">
                  <c:v>33.12222222222222</c:v>
                </c:pt>
              </c:numCache>
            </c:numRef>
          </c:xVal>
          <c:yVal>
            <c:numRef>
              <c:f>'Corrida caso B'!$U$60:$U$69</c:f>
              <c:numCache>
                <c:formatCode>0.00</c:formatCode>
                <c:ptCount val="10"/>
                <c:pt idx="0">
                  <c:v>261.63472607218017</c:v>
                </c:pt>
                <c:pt idx="1">
                  <c:v>123.78318640186235</c:v>
                </c:pt>
                <c:pt idx="2">
                  <c:v>79.443902267118816</c:v>
                </c:pt>
                <c:pt idx="3">
                  <c:v>57.672733776042548</c:v>
                </c:pt>
                <c:pt idx="4">
                  <c:v>44.767172700831942</c:v>
                </c:pt>
                <c:pt idx="5">
                  <c:v>36.241307433109995</c:v>
                </c:pt>
                <c:pt idx="6">
                  <c:v>30.196084249329804</c:v>
                </c:pt>
                <c:pt idx="7">
                  <c:v>25.690786316388252</c:v>
                </c:pt>
                <c:pt idx="8">
                  <c:v>22.206673310103742</c:v>
                </c:pt>
                <c:pt idx="9">
                  <c:v>19.434401978158952</c:v>
                </c:pt>
              </c:numCache>
            </c:numRef>
          </c:yVal>
          <c:smooth val="1"/>
        </c:ser>
        <c:dLbls>
          <c:showLegendKey val="0"/>
          <c:showVal val="0"/>
          <c:showCatName val="0"/>
          <c:showSerName val="0"/>
          <c:showPercent val="0"/>
          <c:showBubbleSize val="0"/>
        </c:dLbls>
        <c:axId val="104213888"/>
        <c:axId val="104236928"/>
      </c:scatterChart>
      <c:valAx>
        <c:axId val="104213888"/>
        <c:scaling>
          <c:orientation val="minMax"/>
          <c:max val="30"/>
        </c:scaling>
        <c:delete val="0"/>
        <c:axPos val="b"/>
        <c:majorGridlines>
          <c:spPr>
            <a:ln w="3175">
              <a:solidFill>
                <a:srgbClr val="000000"/>
              </a:solidFill>
              <a:prstDash val="solid"/>
            </a:ln>
          </c:spPr>
        </c:majorGridlines>
        <c:title>
          <c:tx>
            <c:rich>
              <a:bodyPr/>
              <a:lstStyle/>
              <a:p>
                <a:pPr>
                  <a:defRPr lang="es-VE" sz="800" b="1" i="0" u="none" strike="noStrike" baseline="0">
                    <a:solidFill>
                      <a:srgbClr val="000000"/>
                    </a:solidFill>
                    <a:latin typeface="Arial"/>
                    <a:ea typeface="Arial"/>
                    <a:cs typeface="Arial"/>
                  </a:defRPr>
                </a:pPr>
                <a:r>
                  <a:rPr lang="es-VE" sz="800"/>
                  <a:t>Profundidad ,Z,(m)</a:t>
                </a:r>
              </a:p>
            </c:rich>
          </c:tx>
          <c:layout>
            <c:manualLayout>
              <c:xMode val="edge"/>
              <c:yMode val="edge"/>
              <c:x val="0.46388472928760743"/>
              <c:y val="0.9240060323951274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lang="es-VE" sz="800" b="0" i="0" u="none" strike="noStrike" baseline="0">
                <a:solidFill>
                  <a:srgbClr val="000000"/>
                </a:solidFill>
                <a:latin typeface="Arial"/>
                <a:ea typeface="Arial"/>
                <a:cs typeface="Arial"/>
              </a:defRPr>
            </a:pPr>
            <a:endParaRPr lang="es-VE"/>
          </a:p>
        </c:txPr>
        <c:crossAx val="104236928"/>
        <c:crosses val="autoZero"/>
        <c:crossBetween val="midCat"/>
        <c:majorUnit val="5"/>
      </c:valAx>
      <c:valAx>
        <c:axId val="104236928"/>
        <c:scaling>
          <c:orientation val="minMax"/>
        </c:scaling>
        <c:delete val="0"/>
        <c:axPos val="l"/>
        <c:majorGridlines>
          <c:spPr>
            <a:ln w="3175">
              <a:solidFill>
                <a:srgbClr val="000000"/>
              </a:solidFill>
              <a:prstDash val="solid"/>
            </a:ln>
          </c:spPr>
        </c:majorGridlines>
        <c:title>
          <c:tx>
            <c:rich>
              <a:bodyPr/>
              <a:lstStyle/>
              <a:p>
                <a:pPr>
                  <a:defRPr lang="es-VE" sz="800" b="0" i="0" u="none" strike="noStrike" baseline="0">
                    <a:solidFill>
                      <a:srgbClr val="000000"/>
                    </a:solidFill>
                    <a:latin typeface="Arial"/>
                    <a:ea typeface="Arial"/>
                    <a:cs typeface="Arial"/>
                  </a:defRPr>
                </a:pPr>
                <a:r>
                  <a:rPr lang="es-VE" sz="800" b="1" i="0" strike="noStrike">
                    <a:solidFill>
                      <a:srgbClr val="000000"/>
                    </a:solidFill>
                    <a:latin typeface="Arial"/>
                    <a:cs typeface="Arial"/>
                  </a:rPr>
                  <a:t>Concentración, (mg /l)</a:t>
                </a:r>
              </a:p>
            </c:rich>
          </c:tx>
          <c:layout>
            <c:manualLayout>
              <c:xMode val="edge"/>
              <c:yMode val="edge"/>
              <c:x val="3.5886818495514741E-2"/>
              <c:y val="0.26581247003567826"/>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lang="es-VE" sz="800" b="0" i="0" u="none" strike="noStrike" baseline="0">
                <a:solidFill>
                  <a:srgbClr val="000000"/>
                </a:solidFill>
                <a:latin typeface="Arial"/>
                <a:ea typeface="Arial"/>
                <a:cs typeface="Arial"/>
              </a:defRPr>
            </a:pPr>
            <a:endParaRPr lang="es-VE"/>
          </a:p>
        </c:txPr>
        <c:crossAx val="104213888"/>
        <c:crosses val="autoZero"/>
        <c:crossBetween val="midCat"/>
      </c:valAx>
      <c:spPr>
        <a:noFill/>
        <a:ln w="3175">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s-VE"/>
    </a:p>
  </c:txPr>
  <c:printSettings>
    <c:headerFooter/>
    <c:pageMargins b="0.75000000000000766" l="0.70000000000000062" r="0.70000000000000062" t="0.75000000000000766"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V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lang="es-VE" sz="1000" b="1" i="0" u="none" strike="noStrike" kern="1200" baseline="0">
                <a:solidFill>
                  <a:srgbClr val="000000"/>
                </a:solidFill>
                <a:latin typeface="Arial"/>
                <a:ea typeface="Arial"/>
                <a:cs typeface="Arial"/>
              </a:defRPr>
            </a:pPr>
            <a:r>
              <a:rPr lang="es-VE" sz="800" b="1" i="0" kern="1200" baseline="0">
                <a:solidFill>
                  <a:srgbClr val="000000"/>
                </a:solidFill>
                <a:latin typeface="Arial"/>
                <a:ea typeface="Arial"/>
                <a:cs typeface="Arial"/>
              </a:rPr>
              <a:t>Gráfico Nº 10</a:t>
            </a:r>
          </a:p>
          <a:p>
            <a:pPr marL="0" marR="0" indent="0" algn="ctr" defTabSz="914400" rtl="0" eaLnBrk="1" fontAlgn="auto" latinLnBrk="0" hangingPunct="1">
              <a:lnSpc>
                <a:spcPct val="100000"/>
              </a:lnSpc>
              <a:spcBef>
                <a:spcPts val="0"/>
              </a:spcBef>
              <a:spcAft>
                <a:spcPts val="0"/>
              </a:spcAft>
              <a:buClrTx/>
              <a:buSzTx/>
              <a:buFontTx/>
              <a:buNone/>
              <a:tabLst/>
              <a:defRPr lang="es-VE" sz="1000" b="1" i="0" u="none" strike="noStrike" kern="1200" baseline="0">
                <a:solidFill>
                  <a:srgbClr val="000000"/>
                </a:solidFill>
                <a:latin typeface="Arial"/>
                <a:ea typeface="Arial"/>
                <a:cs typeface="Arial"/>
              </a:defRPr>
            </a:pPr>
            <a:r>
              <a:rPr lang="es-VE" sz="800" b="1" i="0" kern="1200" baseline="0">
                <a:solidFill>
                  <a:srgbClr val="000000"/>
                </a:solidFill>
                <a:latin typeface="Arial"/>
                <a:ea typeface="Arial"/>
                <a:cs typeface="Arial"/>
              </a:rPr>
              <a:t>Caso B: Fuente continua de un contaminante conservativo</a:t>
            </a:r>
            <a:br>
              <a:rPr lang="es-VE" sz="800" b="1" i="0" kern="1200" baseline="0">
                <a:solidFill>
                  <a:srgbClr val="000000"/>
                </a:solidFill>
                <a:latin typeface="Arial"/>
                <a:ea typeface="Arial"/>
                <a:cs typeface="Arial"/>
              </a:rPr>
            </a:br>
            <a:r>
              <a:rPr lang="es-VE" sz="800" b="1" i="0" kern="1200" baseline="0">
                <a:solidFill>
                  <a:srgbClr val="000000"/>
                </a:solidFill>
                <a:latin typeface="Arial"/>
                <a:ea typeface="Arial"/>
                <a:cs typeface="Arial"/>
              </a:rPr>
              <a:t>(Variación de la concentración en función del ancho Y del río)</a:t>
            </a:r>
            <a:endParaRPr lang="es-ES" sz="800" b="1" i="0" kern="1200" baseline="0">
              <a:solidFill>
                <a:srgbClr val="000000"/>
              </a:solidFill>
              <a:latin typeface="Arial"/>
              <a:ea typeface="Arial"/>
              <a:cs typeface="Arial"/>
            </a:endParaRPr>
          </a:p>
        </c:rich>
      </c:tx>
      <c:layout>
        <c:manualLayout>
          <c:xMode val="edge"/>
          <c:yMode val="edge"/>
          <c:x val="0.19444597084938894"/>
          <c:y val="1.7219462951746232E-2"/>
        </c:manualLayout>
      </c:layout>
      <c:overlay val="0"/>
      <c:spPr>
        <a:noFill/>
        <a:ln w="25400">
          <a:noFill/>
        </a:ln>
      </c:spPr>
    </c:title>
    <c:autoTitleDeleted val="0"/>
    <c:plotArea>
      <c:layout>
        <c:manualLayout>
          <c:layoutTarget val="inner"/>
          <c:xMode val="edge"/>
          <c:yMode val="edge"/>
          <c:x val="0.19525235941252159"/>
          <c:y val="0.14764434529989329"/>
          <c:w val="0.74454794214553455"/>
          <c:h val="0.66231853203154178"/>
        </c:manualLayout>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'Corrida caso B'!$C$48:$C$57</c:f>
              <c:numCache>
                <c:formatCode>0.00E+00</c:formatCode>
                <c:ptCount val="10"/>
                <c:pt idx="0">
                  <c:v>2.1111111111111107</c:v>
                </c:pt>
                <c:pt idx="1">
                  <c:v>4.322222222222222</c:v>
                </c:pt>
                <c:pt idx="2">
                  <c:v>6.5333333333333332</c:v>
                </c:pt>
                <c:pt idx="3">
                  <c:v>8.7444444444444436</c:v>
                </c:pt>
                <c:pt idx="4">
                  <c:v>10.955555555555554</c:v>
                </c:pt>
                <c:pt idx="5">
                  <c:v>13.166666666666666</c:v>
                </c:pt>
                <c:pt idx="6">
                  <c:v>15.377777777777776</c:v>
                </c:pt>
                <c:pt idx="7">
                  <c:v>17.588888888888885</c:v>
                </c:pt>
                <c:pt idx="8">
                  <c:v>19.799999999999997</c:v>
                </c:pt>
                <c:pt idx="9">
                  <c:v>22.011111111111106</c:v>
                </c:pt>
              </c:numCache>
            </c:numRef>
          </c:xVal>
          <c:yVal>
            <c:numRef>
              <c:f>'Corrida caso B'!$U$48:$U$57</c:f>
              <c:numCache>
                <c:formatCode>0.00</c:formatCode>
                <c:ptCount val="10"/>
                <c:pt idx="0">
                  <c:v>681.14336508115616</c:v>
                </c:pt>
                <c:pt idx="1">
                  <c:v>325.90554132993884</c:v>
                </c:pt>
                <c:pt idx="2">
                  <c:v>211.56531696951754</c:v>
                </c:pt>
                <c:pt idx="3">
                  <c:v>155.28987264609202</c:v>
                </c:pt>
                <c:pt idx="4">
                  <c:v>121.84081259444038</c:v>
                </c:pt>
                <c:pt idx="5">
                  <c:v>99.680948852260585</c:v>
                </c:pt>
                <c:pt idx="6">
                  <c:v>83.922386779252903</c:v>
                </c:pt>
                <c:pt idx="7">
                  <c:v>72.141523414286169</c:v>
                </c:pt>
                <c:pt idx="8">
                  <c:v>63.000637323639666</c:v>
                </c:pt>
                <c:pt idx="9">
                  <c:v>55.701319066926942</c:v>
                </c:pt>
              </c:numCache>
            </c:numRef>
          </c:yVal>
          <c:smooth val="1"/>
        </c:ser>
        <c:dLbls>
          <c:showLegendKey val="0"/>
          <c:showVal val="0"/>
          <c:showCatName val="0"/>
          <c:showSerName val="0"/>
          <c:showPercent val="0"/>
          <c:showBubbleSize val="0"/>
        </c:dLbls>
        <c:axId val="104257024"/>
        <c:axId val="104935424"/>
      </c:scatterChart>
      <c:valAx>
        <c:axId val="104257024"/>
        <c:scaling>
          <c:orientation val="minMax"/>
          <c:max val="20"/>
        </c:scaling>
        <c:delete val="0"/>
        <c:axPos val="b"/>
        <c:majorGridlines>
          <c:spPr>
            <a:ln w="3175">
              <a:solidFill>
                <a:srgbClr val="000000"/>
              </a:solidFill>
              <a:prstDash val="solid"/>
            </a:ln>
          </c:spPr>
        </c:majorGridlines>
        <c:title>
          <c:tx>
            <c:rich>
              <a:bodyPr/>
              <a:lstStyle/>
              <a:p>
                <a:pPr>
                  <a:defRPr lang="es-VE" sz="800" b="1" i="0" u="none" strike="noStrike" baseline="0">
                    <a:solidFill>
                      <a:srgbClr val="000000"/>
                    </a:solidFill>
                    <a:latin typeface="Arial"/>
                    <a:ea typeface="Arial"/>
                    <a:cs typeface="Arial"/>
                  </a:defRPr>
                </a:pPr>
                <a:r>
                  <a:rPr lang="es-VE" sz="800"/>
                  <a:t>Ancho, Y (m)</a:t>
                </a:r>
              </a:p>
            </c:rich>
          </c:tx>
          <c:layout>
            <c:manualLayout>
              <c:xMode val="edge"/>
              <c:yMode val="edge"/>
              <c:x val="0.46664920282577854"/>
              <c:y val="0.876710277662600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lang="es-VE" sz="800" b="0" i="0" u="none" strike="noStrike" baseline="0">
                <a:solidFill>
                  <a:srgbClr val="000000"/>
                </a:solidFill>
                <a:latin typeface="Arial"/>
                <a:ea typeface="Arial"/>
                <a:cs typeface="Arial"/>
              </a:defRPr>
            </a:pPr>
            <a:endParaRPr lang="es-VE"/>
          </a:p>
        </c:txPr>
        <c:crossAx val="104935424"/>
        <c:crosses val="autoZero"/>
        <c:crossBetween val="midCat"/>
        <c:majorUnit val="1"/>
      </c:valAx>
      <c:valAx>
        <c:axId val="104935424"/>
        <c:scaling>
          <c:orientation val="minMax"/>
        </c:scaling>
        <c:delete val="0"/>
        <c:axPos val="l"/>
        <c:majorGridlines>
          <c:spPr>
            <a:ln w="3175">
              <a:solidFill>
                <a:srgbClr val="000000"/>
              </a:solidFill>
              <a:prstDash val="solid"/>
            </a:ln>
          </c:spPr>
        </c:majorGridlines>
        <c:title>
          <c:tx>
            <c:rich>
              <a:bodyPr/>
              <a:lstStyle/>
              <a:p>
                <a:pPr>
                  <a:defRPr lang="es-VE" sz="800" b="0" i="0" u="none" strike="noStrike" baseline="0">
                    <a:solidFill>
                      <a:srgbClr val="000000"/>
                    </a:solidFill>
                    <a:latin typeface="Arial"/>
                    <a:ea typeface="Arial"/>
                    <a:cs typeface="Arial"/>
                  </a:defRPr>
                </a:pPr>
                <a:r>
                  <a:rPr lang="es-VE" sz="800" b="1" i="0" strike="noStrike">
                    <a:solidFill>
                      <a:srgbClr val="000000"/>
                    </a:solidFill>
                    <a:latin typeface="Arial"/>
                    <a:cs typeface="Arial"/>
                  </a:rPr>
                  <a:t>Concentración, (mg</a:t>
                </a:r>
                <a:r>
                  <a:rPr lang="es-VE" sz="800" b="1" i="0" strike="noStrike" baseline="0">
                    <a:solidFill>
                      <a:srgbClr val="000000"/>
                    </a:solidFill>
                    <a:latin typeface="Arial"/>
                    <a:cs typeface="Arial"/>
                  </a:rPr>
                  <a:t> / l</a:t>
                </a:r>
                <a:r>
                  <a:rPr lang="es-VE" sz="800" b="1" i="0" strike="noStrike">
                    <a:solidFill>
                      <a:srgbClr val="000000"/>
                    </a:solidFill>
                    <a:latin typeface="Arial"/>
                    <a:cs typeface="Arial"/>
                  </a:rPr>
                  <a:t>)</a:t>
                </a:r>
              </a:p>
            </c:rich>
          </c:tx>
          <c:layout>
            <c:manualLayout>
              <c:xMode val="edge"/>
              <c:yMode val="edge"/>
              <c:x val="2.588997423488883E-2"/>
              <c:y val="0.28978141082517367"/>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lang="es-VE" sz="800" b="0" i="0" u="none" strike="noStrike" baseline="0">
                <a:solidFill>
                  <a:srgbClr val="000000"/>
                </a:solidFill>
                <a:latin typeface="Arial"/>
                <a:ea typeface="Arial"/>
                <a:cs typeface="Arial"/>
              </a:defRPr>
            </a:pPr>
            <a:endParaRPr lang="es-VE"/>
          </a:p>
        </c:txPr>
        <c:crossAx val="104257024"/>
        <c:crosses val="autoZero"/>
        <c:crossBetween val="midCat"/>
      </c:valAx>
      <c:spPr>
        <a:noFill/>
        <a:ln w="3175">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s-VE"/>
    </a:p>
  </c:txPr>
  <c:printSettings>
    <c:headerFooter/>
    <c:pageMargins b="0.75000000000000766" l="0.70000000000000062" r="0.70000000000000062" t="0.75000000000000766"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V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lang="es-VE" sz="800" b="1" i="0" u="none" strike="noStrike" kern="1200" baseline="0">
                <a:solidFill>
                  <a:srgbClr val="000000"/>
                </a:solidFill>
                <a:latin typeface="Arial"/>
                <a:ea typeface="Arial"/>
                <a:cs typeface="Arial"/>
              </a:defRPr>
            </a:pPr>
            <a:r>
              <a:rPr lang="es-VE" sz="800" b="1" i="0" kern="1200" baseline="0">
                <a:solidFill>
                  <a:srgbClr val="000000"/>
                </a:solidFill>
                <a:latin typeface="Arial"/>
                <a:ea typeface="Arial"/>
                <a:cs typeface="Arial"/>
              </a:rPr>
              <a:t>Gráfico Nº 9</a:t>
            </a:r>
          </a:p>
          <a:p>
            <a:pPr marL="0" marR="0" indent="0" algn="ctr" defTabSz="914400" rtl="0" eaLnBrk="1" fontAlgn="auto" latinLnBrk="0" hangingPunct="1">
              <a:lnSpc>
                <a:spcPct val="100000"/>
              </a:lnSpc>
              <a:spcBef>
                <a:spcPts val="0"/>
              </a:spcBef>
              <a:spcAft>
                <a:spcPts val="0"/>
              </a:spcAft>
              <a:buClrTx/>
              <a:buSzTx/>
              <a:buFontTx/>
              <a:buNone/>
              <a:tabLst/>
              <a:defRPr lang="es-VE" sz="800" b="1" i="0" u="none" strike="noStrike" kern="1200" baseline="0">
                <a:solidFill>
                  <a:srgbClr val="000000"/>
                </a:solidFill>
                <a:latin typeface="Arial"/>
                <a:ea typeface="Arial"/>
                <a:cs typeface="Arial"/>
              </a:defRPr>
            </a:pPr>
            <a:r>
              <a:rPr lang="es-VE" sz="800" b="1" i="0" kern="1200" baseline="0">
                <a:solidFill>
                  <a:srgbClr val="000000"/>
                </a:solidFill>
                <a:latin typeface="Arial"/>
                <a:ea typeface="Arial"/>
                <a:cs typeface="Arial"/>
              </a:rPr>
              <a:t>Caso B: Fuente continua de un contaminante conservativo</a:t>
            </a:r>
            <a:br>
              <a:rPr lang="es-VE" sz="800" b="1" i="0" kern="1200" baseline="0">
                <a:solidFill>
                  <a:srgbClr val="000000"/>
                </a:solidFill>
                <a:latin typeface="Arial"/>
                <a:ea typeface="Arial"/>
                <a:cs typeface="Arial"/>
              </a:rPr>
            </a:br>
            <a:r>
              <a:rPr lang="es-VE" sz="800" b="1" i="0" kern="1200" baseline="0">
                <a:solidFill>
                  <a:srgbClr val="000000"/>
                </a:solidFill>
                <a:latin typeface="Arial"/>
                <a:ea typeface="Arial"/>
                <a:cs typeface="Arial"/>
              </a:rPr>
              <a:t>(Variación de la concentración en función de la longitud X del río)</a:t>
            </a:r>
            <a:endParaRPr lang="es-ES" sz="800" b="1" i="0" kern="1200" baseline="0">
              <a:solidFill>
                <a:srgbClr val="000000"/>
              </a:solidFill>
              <a:latin typeface="Arial"/>
              <a:ea typeface="Arial"/>
              <a:cs typeface="Arial"/>
            </a:endParaRPr>
          </a:p>
        </c:rich>
      </c:tx>
      <c:layout>
        <c:manualLayout>
          <c:xMode val="edge"/>
          <c:yMode val="edge"/>
          <c:x val="0.15548298073479352"/>
          <c:y val="7.2694922194493534E-3"/>
        </c:manualLayout>
      </c:layout>
      <c:overlay val="0"/>
      <c:spPr>
        <a:noFill/>
        <a:ln w="25400">
          <a:noFill/>
        </a:ln>
      </c:spPr>
    </c:title>
    <c:autoTitleDeleted val="0"/>
    <c:plotArea>
      <c:layout>
        <c:manualLayout>
          <c:layoutTarget val="inner"/>
          <c:xMode val="edge"/>
          <c:yMode val="edge"/>
          <c:x val="0.21841451026675354"/>
          <c:y val="0.12823194722693193"/>
          <c:w val="0.72037344325247965"/>
          <c:h val="0.73848966520435533"/>
        </c:manualLayout>
      </c:layout>
      <c:scatterChart>
        <c:scatterStyle val="smoothMarker"/>
        <c:varyColors val="0"/>
        <c:ser>
          <c:idx val="0"/>
          <c:order val="0"/>
          <c:tx>
            <c:v>Concentración X</c:v>
          </c:tx>
          <c:spPr>
            <a:ln w="12700">
              <a:solidFill>
                <a:srgbClr val="000080"/>
              </a:solidFill>
              <a:prstDash val="solid"/>
            </a:ln>
          </c:spPr>
          <c:marker>
            <c:symbol val="diamond"/>
            <c:size val="5"/>
            <c:spPr>
              <a:solidFill>
                <a:srgbClr val="000080"/>
              </a:solidFill>
              <a:ln>
                <a:solidFill>
                  <a:srgbClr val="000080"/>
                </a:solidFill>
                <a:prstDash val="solid"/>
              </a:ln>
            </c:spPr>
          </c:marker>
          <c:xVal>
            <c:numRef>
              <c:f>'Corrida caso B'!$B$36:$B$45</c:f>
              <c:numCache>
                <c:formatCode>0.00E+00</c:formatCode>
                <c:ptCount val="10"/>
                <c:pt idx="0">
                  <c:v>11.000000000000002</c:v>
                </c:pt>
                <c:pt idx="1">
                  <c:v>22.1</c:v>
                </c:pt>
                <c:pt idx="2">
                  <c:v>33.200000000000003</c:v>
                </c:pt>
                <c:pt idx="3">
                  <c:v>44.300000000000004</c:v>
                </c:pt>
                <c:pt idx="4">
                  <c:v>55.400000000000006</c:v>
                </c:pt>
                <c:pt idx="5">
                  <c:v>66.500000000000014</c:v>
                </c:pt>
                <c:pt idx="6">
                  <c:v>77.600000000000023</c:v>
                </c:pt>
                <c:pt idx="7">
                  <c:v>88.700000000000017</c:v>
                </c:pt>
                <c:pt idx="8">
                  <c:v>99.800000000000011</c:v>
                </c:pt>
                <c:pt idx="9">
                  <c:v>110.90000000000002</c:v>
                </c:pt>
              </c:numCache>
            </c:numRef>
          </c:xVal>
          <c:yVal>
            <c:numRef>
              <c:f>'Corrida caso B'!$U$36:$U$45</c:f>
              <c:numCache>
                <c:formatCode>0.00</c:formatCode>
                <c:ptCount val="10"/>
                <c:pt idx="0">
                  <c:v>3145.2266045630663</c:v>
                </c:pt>
                <c:pt idx="1">
                  <c:v>1654.8881874963913</c:v>
                </c:pt>
                <c:pt idx="2">
                  <c:v>1101.5435737109119</c:v>
                </c:pt>
                <c:pt idx="3">
                  <c:v>818.87093473206824</c:v>
                </c:pt>
                <c:pt idx="4">
                  <c:v>648.24457865878742</c:v>
                </c:pt>
                <c:pt idx="5">
                  <c:v>534.3421378798979</c:v>
                </c:pt>
                <c:pt idx="6">
                  <c:v>453.02323477532752</c:v>
                </c:pt>
                <c:pt idx="7">
                  <c:v>392.11439228098652</c:v>
                </c:pt>
                <c:pt idx="8">
                  <c:v>344.82309254013558</c:v>
                </c:pt>
                <c:pt idx="9">
                  <c:v>307.06464873243277</c:v>
                </c:pt>
              </c:numCache>
            </c:numRef>
          </c:yVal>
          <c:smooth val="1"/>
        </c:ser>
        <c:dLbls>
          <c:showLegendKey val="0"/>
          <c:showVal val="0"/>
          <c:showCatName val="0"/>
          <c:showSerName val="0"/>
          <c:showPercent val="0"/>
          <c:showBubbleSize val="0"/>
        </c:dLbls>
        <c:axId val="104955264"/>
        <c:axId val="104974208"/>
      </c:scatterChart>
      <c:valAx>
        <c:axId val="104955264"/>
        <c:scaling>
          <c:orientation val="minMax"/>
          <c:max val="100"/>
        </c:scaling>
        <c:delete val="0"/>
        <c:axPos val="b"/>
        <c:majorGridlines>
          <c:spPr>
            <a:ln w="3175">
              <a:solidFill>
                <a:srgbClr val="000000"/>
              </a:solidFill>
              <a:prstDash val="solid"/>
            </a:ln>
          </c:spPr>
        </c:majorGridlines>
        <c:title>
          <c:tx>
            <c:rich>
              <a:bodyPr/>
              <a:lstStyle/>
              <a:p>
                <a:pPr>
                  <a:defRPr lang="es-VE" sz="800" b="1" i="0" u="none" strike="noStrike" baseline="0">
                    <a:solidFill>
                      <a:srgbClr val="000000"/>
                    </a:solidFill>
                    <a:latin typeface="Arial"/>
                    <a:ea typeface="Arial"/>
                    <a:cs typeface="Arial"/>
                  </a:defRPr>
                </a:pPr>
                <a:r>
                  <a:rPr lang="es-VE" sz="800"/>
                  <a:t>Longitud, X (m)</a:t>
                </a:r>
              </a:p>
            </c:rich>
          </c:tx>
          <c:layout>
            <c:manualLayout>
              <c:xMode val="edge"/>
              <c:yMode val="edge"/>
              <c:x val="0.43243601261251735"/>
              <c:y val="0.9412099518159854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lang="es-VE" sz="800" b="0" i="0" u="none" strike="noStrike" baseline="0">
                <a:solidFill>
                  <a:srgbClr val="000000"/>
                </a:solidFill>
                <a:latin typeface="Arial"/>
                <a:ea typeface="Arial"/>
                <a:cs typeface="Arial"/>
              </a:defRPr>
            </a:pPr>
            <a:endParaRPr lang="es-VE"/>
          </a:p>
        </c:txPr>
        <c:crossAx val="104974208"/>
        <c:crosses val="autoZero"/>
        <c:crossBetween val="midCat"/>
        <c:majorUnit val="10"/>
      </c:valAx>
      <c:valAx>
        <c:axId val="104974208"/>
        <c:scaling>
          <c:orientation val="minMax"/>
        </c:scaling>
        <c:delete val="0"/>
        <c:axPos val="l"/>
        <c:majorGridlines>
          <c:spPr>
            <a:ln w="3175">
              <a:solidFill>
                <a:srgbClr val="000000"/>
              </a:solidFill>
              <a:prstDash val="solid"/>
            </a:ln>
          </c:spPr>
        </c:majorGridlines>
        <c:title>
          <c:tx>
            <c:rich>
              <a:bodyPr/>
              <a:lstStyle/>
              <a:p>
                <a:pPr>
                  <a:defRPr lang="es-VE" sz="800" b="0" i="0" u="none" strike="noStrike" baseline="0">
                    <a:solidFill>
                      <a:srgbClr val="000000"/>
                    </a:solidFill>
                    <a:latin typeface="Arial"/>
                    <a:ea typeface="Arial"/>
                    <a:cs typeface="Arial"/>
                  </a:defRPr>
                </a:pPr>
                <a:r>
                  <a:rPr lang="es-VE" sz="800" b="1" i="0" strike="noStrike">
                    <a:solidFill>
                      <a:srgbClr val="000000"/>
                    </a:solidFill>
                    <a:latin typeface="Arial"/>
                    <a:cs typeface="Arial"/>
                  </a:rPr>
                  <a:t>Concentración, (mg/l)</a:t>
                </a:r>
              </a:p>
            </c:rich>
          </c:tx>
          <c:layout>
            <c:manualLayout>
              <c:xMode val="edge"/>
              <c:yMode val="edge"/>
              <c:x val="3.5794183445190156E-2"/>
              <c:y val="0.28047185984431638"/>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lang="es-VE" sz="800" b="0" i="0" u="none" strike="noStrike" baseline="0">
                <a:solidFill>
                  <a:srgbClr val="000000"/>
                </a:solidFill>
                <a:latin typeface="Arial"/>
                <a:ea typeface="Arial"/>
                <a:cs typeface="Arial"/>
              </a:defRPr>
            </a:pPr>
            <a:endParaRPr lang="es-VE"/>
          </a:p>
        </c:txPr>
        <c:crossAx val="104955264"/>
        <c:crosses val="autoZero"/>
        <c:crossBetween val="midCat"/>
      </c:valAx>
      <c:spPr>
        <a:noFill/>
        <a:ln w="3175">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s-VE"/>
    </a:p>
  </c:txPr>
  <c:printSettings>
    <c:headerFooter/>
    <c:pageMargins b="0" l="0" r="0" t="0" header="0" footer="0"/>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V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06437291897892"/>
          <c:y val="3.0995106035889071E-2"/>
          <c:w val="0.83203847576766032"/>
          <c:h val="0.87166938553561724"/>
        </c:manualLayout>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'Corrida caso B'!$B$36:$B$45</c:f>
              <c:numCache>
                <c:formatCode>0.00E+00</c:formatCode>
                <c:ptCount val="10"/>
                <c:pt idx="0">
                  <c:v>11.000000000000002</c:v>
                </c:pt>
                <c:pt idx="1">
                  <c:v>22.1</c:v>
                </c:pt>
                <c:pt idx="2">
                  <c:v>33.200000000000003</c:v>
                </c:pt>
                <c:pt idx="3">
                  <c:v>44.300000000000004</c:v>
                </c:pt>
                <c:pt idx="4">
                  <c:v>55.400000000000006</c:v>
                </c:pt>
                <c:pt idx="5">
                  <c:v>66.500000000000014</c:v>
                </c:pt>
                <c:pt idx="6">
                  <c:v>77.600000000000023</c:v>
                </c:pt>
                <c:pt idx="7">
                  <c:v>88.700000000000017</c:v>
                </c:pt>
                <c:pt idx="8">
                  <c:v>99.800000000000011</c:v>
                </c:pt>
                <c:pt idx="9">
                  <c:v>110.90000000000002</c:v>
                </c:pt>
              </c:numCache>
            </c:numRef>
          </c:xVal>
          <c:yVal>
            <c:numRef>
              <c:f>'Corrida caso B'!$U$36:$U$45</c:f>
              <c:numCache>
                <c:formatCode>0.00</c:formatCode>
                <c:ptCount val="10"/>
                <c:pt idx="0">
                  <c:v>3145.2266045630663</c:v>
                </c:pt>
                <c:pt idx="1">
                  <c:v>1654.8881874963913</c:v>
                </c:pt>
                <c:pt idx="2">
                  <c:v>1101.5435737109119</c:v>
                </c:pt>
                <c:pt idx="3">
                  <c:v>818.87093473206824</c:v>
                </c:pt>
                <c:pt idx="4">
                  <c:v>648.24457865878742</c:v>
                </c:pt>
                <c:pt idx="5">
                  <c:v>534.3421378798979</c:v>
                </c:pt>
                <c:pt idx="6">
                  <c:v>453.02323477532752</c:v>
                </c:pt>
                <c:pt idx="7">
                  <c:v>392.11439228098652</c:v>
                </c:pt>
                <c:pt idx="8">
                  <c:v>344.82309254013558</c:v>
                </c:pt>
                <c:pt idx="9">
                  <c:v>307.06464873243277</c:v>
                </c:pt>
              </c:numCache>
            </c:numRef>
          </c:yVal>
          <c:smooth val="1"/>
        </c:ser>
        <c:dLbls>
          <c:showLegendKey val="0"/>
          <c:showVal val="0"/>
          <c:showCatName val="0"/>
          <c:showSerName val="0"/>
          <c:showPercent val="0"/>
          <c:showBubbleSize val="0"/>
        </c:dLbls>
        <c:axId val="105472000"/>
        <c:axId val="105474304"/>
      </c:scatterChart>
      <c:valAx>
        <c:axId val="105472000"/>
        <c:scaling>
          <c:orientation val="minMax"/>
          <c:max val="100"/>
        </c:scaling>
        <c:delete val="0"/>
        <c:axPos val="b"/>
        <c:majorGridlines>
          <c:spPr>
            <a:ln w="3175">
              <a:solidFill>
                <a:srgbClr val="000000"/>
              </a:solidFill>
              <a:prstDash val="solid"/>
            </a:ln>
          </c:spPr>
        </c:majorGridlines>
        <c:title>
          <c:tx>
            <c:rich>
              <a:bodyPr/>
              <a:lstStyle/>
              <a:p>
                <a:pPr>
                  <a:defRPr lang="es-VE" sz="1125" b="1" i="0" u="none" strike="noStrike" baseline="0">
                    <a:solidFill>
                      <a:srgbClr val="000000"/>
                    </a:solidFill>
                    <a:latin typeface="Arial"/>
                    <a:ea typeface="Arial"/>
                    <a:cs typeface="Arial"/>
                  </a:defRPr>
                </a:pPr>
                <a:r>
                  <a:rPr lang="es-VE"/>
                  <a:t>Longitud, X (m)</a:t>
                </a:r>
              </a:p>
            </c:rich>
          </c:tx>
          <c:layout>
            <c:manualLayout>
              <c:xMode val="edge"/>
              <c:yMode val="edge"/>
              <c:x val="0.42360340362560434"/>
              <c:y val="0.9467101685698806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lang="es-VE" sz="800" b="0" i="0" u="none" strike="noStrike" baseline="0">
                <a:solidFill>
                  <a:srgbClr val="000000"/>
                </a:solidFill>
                <a:latin typeface="Arial"/>
                <a:ea typeface="Arial"/>
                <a:cs typeface="Arial"/>
              </a:defRPr>
            </a:pPr>
            <a:endParaRPr lang="es-VE"/>
          </a:p>
        </c:txPr>
        <c:crossAx val="105474304"/>
        <c:crosses val="autoZero"/>
        <c:crossBetween val="midCat"/>
        <c:majorUnit val="10"/>
      </c:valAx>
      <c:valAx>
        <c:axId val="105474304"/>
        <c:scaling>
          <c:orientation val="minMax"/>
        </c:scaling>
        <c:delete val="0"/>
        <c:axPos val="l"/>
        <c:majorGridlines>
          <c:spPr>
            <a:ln w="3175">
              <a:solidFill>
                <a:srgbClr val="000000"/>
              </a:solidFill>
              <a:prstDash val="solid"/>
            </a:ln>
          </c:spPr>
        </c:majorGridlines>
        <c:title>
          <c:tx>
            <c:rich>
              <a:bodyPr/>
              <a:lstStyle/>
              <a:p>
                <a:pPr>
                  <a:defRPr lang="es-VE" sz="800" b="0" i="0" u="none" strike="noStrike" baseline="0">
                    <a:solidFill>
                      <a:srgbClr val="000000"/>
                    </a:solidFill>
                    <a:latin typeface="Arial"/>
                    <a:ea typeface="Arial"/>
                    <a:cs typeface="Arial"/>
                  </a:defRPr>
                </a:pPr>
                <a:r>
                  <a:rPr lang="es-VE" sz="1125" b="1" i="0" strike="noStrike">
                    <a:solidFill>
                      <a:srgbClr val="000000"/>
                    </a:solidFill>
                    <a:latin typeface="Arial"/>
                    <a:cs typeface="Arial"/>
                  </a:rPr>
                  <a:t>Concentración, (mg/l)</a:t>
                </a:r>
              </a:p>
            </c:rich>
          </c:tx>
          <c:layout>
            <c:manualLayout>
              <c:xMode val="edge"/>
              <c:yMode val="edge"/>
              <c:x val="2.8116907140214586E-2"/>
              <c:y val="0.37357259380098529"/>
            </c:manualLayout>
          </c:layout>
          <c:overlay val="0"/>
          <c:spPr>
            <a:noFill/>
            <a:ln w="25400">
              <a:noFill/>
            </a:ln>
          </c:spPr>
        </c:title>
        <c:numFmt formatCode="#,##0.00" sourceLinked="0"/>
        <c:majorTickMark val="out"/>
        <c:minorTickMark val="none"/>
        <c:tickLblPos val="nextTo"/>
        <c:spPr>
          <a:ln w="3175">
            <a:solidFill>
              <a:schemeClr val="accent1">
                <a:lumMod val="50000"/>
              </a:schemeClr>
            </a:solidFill>
            <a:prstDash val="solid"/>
          </a:ln>
        </c:spPr>
        <c:txPr>
          <a:bodyPr rot="0" vert="horz"/>
          <a:lstStyle/>
          <a:p>
            <a:pPr>
              <a:defRPr lang="es-VE" sz="800" b="0" i="0" u="none" strike="noStrike" baseline="0">
                <a:solidFill>
                  <a:srgbClr val="000000"/>
                </a:solidFill>
                <a:latin typeface="Arial"/>
                <a:ea typeface="Arial"/>
                <a:cs typeface="Arial"/>
              </a:defRPr>
            </a:pPr>
            <a:endParaRPr lang="es-VE"/>
          </a:p>
        </c:txPr>
        <c:crossAx val="105472000"/>
        <c:crosses val="autoZero"/>
        <c:crossBetween val="midCat"/>
      </c:valAx>
      <c:spPr>
        <a:noFill/>
        <a:ln w="3175">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s-VE"/>
    </a:p>
  </c:txPr>
  <c:printSettings>
    <c:headerFooter/>
    <c:pageMargins b="0.75000000000000522" l="0.70000000000000062" r="0.70000000000000062" t="0.75000000000000522"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V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30632630410655"/>
          <c:y val="1.9575856443719591E-2"/>
          <c:w val="0.86022937476878192"/>
          <c:h val="0.8809135399673661"/>
        </c:manualLayout>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'Corrida caso B'!$C$48:$C$57</c:f>
              <c:numCache>
                <c:formatCode>0.00E+00</c:formatCode>
                <c:ptCount val="10"/>
                <c:pt idx="0">
                  <c:v>2.1111111111111107</c:v>
                </c:pt>
                <c:pt idx="1">
                  <c:v>4.322222222222222</c:v>
                </c:pt>
                <c:pt idx="2">
                  <c:v>6.5333333333333332</c:v>
                </c:pt>
                <c:pt idx="3">
                  <c:v>8.7444444444444436</c:v>
                </c:pt>
                <c:pt idx="4">
                  <c:v>10.955555555555554</c:v>
                </c:pt>
                <c:pt idx="5">
                  <c:v>13.166666666666666</c:v>
                </c:pt>
                <c:pt idx="6">
                  <c:v>15.377777777777776</c:v>
                </c:pt>
                <c:pt idx="7">
                  <c:v>17.588888888888885</c:v>
                </c:pt>
                <c:pt idx="8">
                  <c:v>19.799999999999997</c:v>
                </c:pt>
                <c:pt idx="9">
                  <c:v>22.011111111111106</c:v>
                </c:pt>
              </c:numCache>
            </c:numRef>
          </c:xVal>
          <c:yVal>
            <c:numRef>
              <c:f>'Corrida caso B'!$U$48:$U$57</c:f>
              <c:numCache>
                <c:formatCode>0.00</c:formatCode>
                <c:ptCount val="10"/>
                <c:pt idx="0">
                  <c:v>681.14336508115616</c:v>
                </c:pt>
                <c:pt idx="1">
                  <c:v>325.90554132993884</c:v>
                </c:pt>
                <c:pt idx="2">
                  <c:v>211.56531696951754</c:v>
                </c:pt>
                <c:pt idx="3">
                  <c:v>155.28987264609202</c:v>
                </c:pt>
                <c:pt idx="4">
                  <c:v>121.84081259444038</c:v>
                </c:pt>
                <c:pt idx="5">
                  <c:v>99.680948852260585</c:v>
                </c:pt>
                <c:pt idx="6">
                  <c:v>83.922386779252903</c:v>
                </c:pt>
                <c:pt idx="7">
                  <c:v>72.141523414286169</c:v>
                </c:pt>
                <c:pt idx="8">
                  <c:v>63.000637323639666</c:v>
                </c:pt>
                <c:pt idx="9">
                  <c:v>55.701319066926942</c:v>
                </c:pt>
              </c:numCache>
            </c:numRef>
          </c:yVal>
          <c:smooth val="1"/>
        </c:ser>
        <c:dLbls>
          <c:showLegendKey val="0"/>
          <c:showVal val="0"/>
          <c:showCatName val="0"/>
          <c:showSerName val="0"/>
          <c:showPercent val="0"/>
          <c:showBubbleSize val="0"/>
        </c:dLbls>
        <c:axId val="105353216"/>
        <c:axId val="105355136"/>
      </c:scatterChart>
      <c:valAx>
        <c:axId val="105353216"/>
        <c:scaling>
          <c:orientation val="minMax"/>
          <c:max val="20"/>
        </c:scaling>
        <c:delete val="0"/>
        <c:axPos val="b"/>
        <c:majorGridlines>
          <c:spPr>
            <a:ln w="3175">
              <a:solidFill>
                <a:srgbClr val="000000"/>
              </a:solidFill>
              <a:prstDash val="solid"/>
            </a:ln>
          </c:spPr>
        </c:majorGridlines>
        <c:title>
          <c:tx>
            <c:rich>
              <a:bodyPr/>
              <a:lstStyle/>
              <a:p>
                <a:pPr>
                  <a:defRPr lang="es-VE" sz="1125" b="1" i="0" u="none" strike="noStrike" baseline="0">
                    <a:solidFill>
                      <a:srgbClr val="000000"/>
                    </a:solidFill>
                    <a:latin typeface="Arial"/>
                    <a:ea typeface="Arial"/>
                    <a:cs typeface="Arial"/>
                  </a:defRPr>
                </a:pPr>
                <a:r>
                  <a:rPr lang="es-VE"/>
                  <a:t>Ancho, Y (m)</a:t>
                </a:r>
              </a:p>
            </c:rich>
          </c:tx>
          <c:layout>
            <c:manualLayout>
              <c:xMode val="edge"/>
              <c:yMode val="edge"/>
              <c:x val="0.43396226415094996"/>
              <c:y val="0.9445350734094616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lang="es-VE" sz="800" b="0" i="0" u="none" strike="noStrike" baseline="0">
                <a:solidFill>
                  <a:srgbClr val="000000"/>
                </a:solidFill>
                <a:latin typeface="Arial"/>
                <a:ea typeface="Arial"/>
                <a:cs typeface="Arial"/>
              </a:defRPr>
            </a:pPr>
            <a:endParaRPr lang="es-VE"/>
          </a:p>
        </c:txPr>
        <c:crossAx val="105355136"/>
        <c:crosses val="autoZero"/>
        <c:crossBetween val="midCat"/>
        <c:majorUnit val="1"/>
        <c:minorUnit val="0.2"/>
      </c:valAx>
      <c:valAx>
        <c:axId val="105355136"/>
        <c:scaling>
          <c:orientation val="minMax"/>
          <c:min val="0"/>
        </c:scaling>
        <c:delete val="0"/>
        <c:axPos val="l"/>
        <c:majorGridlines>
          <c:spPr>
            <a:ln w="3175">
              <a:solidFill>
                <a:srgbClr val="000000"/>
              </a:solidFill>
              <a:prstDash val="solid"/>
            </a:ln>
          </c:spPr>
        </c:majorGridlines>
        <c:title>
          <c:tx>
            <c:rich>
              <a:bodyPr/>
              <a:lstStyle/>
              <a:p>
                <a:pPr>
                  <a:defRPr lang="es-VE" sz="800" b="0" i="0" u="none" strike="noStrike" baseline="0">
                    <a:solidFill>
                      <a:srgbClr val="000000"/>
                    </a:solidFill>
                    <a:latin typeface="Arial"/>
                    <a:ea typeface="Arial"/>
                    <a:cs typeface="Arial"/>
                  </a:defRPr>
                </a:pPr>
                <a:r>
                  <a:rPr lang="es-VE" sz="1125" b="1" i="0" strike="noStrike">
                    <a:solidFill>
                      <a:srgbClr val="000000"/>
                    </a:solidFill>
                    <a:latin typeface="Arial"/>
                    <a:cs typeface="Arial"/>
                  </a:rPr>
                  <a:t>Concentración, (mg/l)</a:t>
                </a:r>
              </a:p>
            </c:rich>
          </c:tx>
          <c:layout>
            <c:manualLayout>
              <c:xMode val="edge"/>
              <c:yMode val="edge"/>
              <c:x val="2.8116907140214586E-2"/>
              <c:y val="0.37520391517128882"/>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lang="es-VE" sz="800" b="0" i="0" u="none" strike="noStrike" baseline="0">
                <a:solidFill>
                  <a:srgbClr val="000000"/>
                </a:solidFill>
                <a:latin typeface="Arial"/>
                <a:ea typeface="Arial"/>
                <a:cs typeface="Arial"/>
              </a:defRPr>
            </a:pPr>
            <a:endParaRPr lang="es-VE"/>
          </a:p>
        </c:txPr>
        <c:crossAx val="105353216"/>
        <c:crosses val="autoZero"/>
        <c:crossBetween val="midCat"/>
        <c:minorUnit val="2.0000000000000011E-2"/>
      </c:valAx>
      <c:spPr>
        <a:noFill/>
        <a:ln w="3175">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s-VE"/>
    </a:p>
  </c:txPr>
  <c:printSettings>
    <c:headerFooter/>
    <c:pageMargins b="0.75000000000000522" l="0.70000000000000062" r="0.70000000000000062" t="0.75000000000000522" header="0.30000000000000032" footer="0.30000000000000032"/>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V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34665186829525"/>
          <c:y val="1.9575856443719591E-2"/>
          <c:w val="0.86318904920459383"/>
          <c:h val="0.8809135399673661"/>
        </c:manualLayout>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'Corrida caso B'!$D$60:$D$69</c:f>
              <c:numCache>
                <c:formatCode>0.00E+00</c:formatCode>
                <c:ptCount val="10"/>
                <c:pt idx="0">
                  <c:v>3.2222222222222219</c:v>
                </c:pt>
                <c:pt idx="1">
                  <c:v>6.5444444444444443</c:v>
                </c:pt>
                <c:pt idx="2">
                  <c:v>9.8666666666666654</c:v>
                </c:pt>
                <c:pt idx="3">
                  <c:v>13.188888888888888</c:v>
                </c:pt>
                <c:pt idx="4">
                  <c:v>16.511111111111109</c:v>
                </c:pt>
                <c:pt idx="5">
                  <c:v>19.833333333333329</c:v>
                </c:pt>
                <c:pt idx="6">
                  <c:v>23.155555555555551</c:v>
                </c:pt>
                <c:pt idx="7">
                  <c:v>26.477777777777774</c:v>
                </c:pt>
                <c:pt idx="8">
                  <c:v>29.799999999999997</c:v>
                </c:pt>
                <c:pt idx="9">
                  <c:v>33.12222222222222</c:v>
                </c:pt>
              </c:numCache>
            </c:numRef>
          </c:xVal>
          <c:yVal>
            <c:numRef>
              <c:f>'Corrida caso B'!$U$60:$U$69</c:f>
              <c:numCache>
                <c:formatCode>0.00</c:formatCode>
                <c:ptCount val="10"/>
                <c:pt idx="0">
                  <c:v>261.63472607218017</c:v>
                </c:pt>
                <c:pt idx="1">
                  <c:v>123.78318640186235</c:v>
                </c:pt>
                <c:pt idx="2">
                  <c:v>79.443902267118816</c:v>
                </c:pt>
                <c:pt idx="3">
                  <c:v>57.672733776042548</c:v>
                </c:pt>
                <c:pt idx="4">
                  <c:v>44.767172700831942</c:v>
                </c:pt>
                <c:pt idx="5">
                  <c:v>36.241307433109995</c:v>
                </c:pt>
                <c:pt idx="6">
                  <c:v>30.196084249329804</c:v>
                </c:pt>
                <c:pt idx="7">
                  <c:v>25.690786316388252</c:v>
                </c:pt>
                <c:pt idx="8">
                  <c:v>22.206673310103742</c:v>
                </c:pt>
                <c:pt idx="9">
                  <c:v>19.434401978158952</c:v>
                </c:pt>
              </c:numCache>
            </c:numRef>
          </c:yVal>
          <c:smooth val="1"/>
        </c:ser>
        <c:dLbls>
          <c:showLegendKey val="0"/>
          <c:showVal val="0"/>
          <c:showCatName val="0"/>
          <c:showSerName val="0"/>
          <c:showPercent val="0"/>
          <c:showBubbleSize val="0"/>
        </c:dLbls>
        <c:axId val="104171392"/>
        <c:axId val="104190336"/>
      </c:scatterChart>
      <c:valAx>
        <c:axId val="104171392"/>
        <c:scaling>
          <c:orientation val="minMax"/>
          <c:max val="30"/>
        </c:scaling>
        <c:delete val="0"/>
        <c:axPos val="b"/>
        <c:majorGridlines>
          <c:spPr>
            <a:ln w="3175">
              <a:solidFill>
                <a:srgbClr val="000000"/>
              </a:solidFill>
              <a:prstDash val="solid"/>
            </a:ln>
          </c:spPr>
        </c:majorGridlines>
        <c:title>
          <c:tx>
            <c:rich>
              <a:bodyPr/>
              <a:lstStyle/>
              <a:p>
                <a:pPr>
                  <a:defRPr lang="es-VE" sz="1125" b="1" i="0" u="none" strike="noStrike" baseline="0">
                    <a:solidFill>
                      <a:srgbClr val="000000"/>
                    </a:solidFill>
                    <a:latin typeface="Arial"/>
                    <a:ea typeface="Arial"/>
                    <a:cs typeface="Arial"/>
                  </a:defRPr>
                </a:pPr>
                <a:r>
                  <a:rPr lang="es-VE"/>
                  <a:t>Profundidad, Z (m)</a:t>
                </a:r>
              </a:p>
            </c:rich>
          </c:tx>
          <c:layout>
            <c:manualLayout>
              <c:xMode val="edge"/>
              <c:yMode val="edge"/>
              <c:x val="0.41768405475397707"/>
              <c:y val="0.9445350734094616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lang="es-VE" sz="800" b="0" i="0" u="none" strike="noStrike" baseline="0">
                <a:solidFill>
                  <a:srgbClr val="000000"/>
                </a:solidFill>
                <a:latin typeface="Arial"/>
                <a:ea typeface="Arial"/>
                <a:cs typeface="Arial"/>
              </a:defRPr>
            </a:pPr>
            <a:endParaRPr lang="es-VE"/>
          </a:p>
        </c:txPr>
        <c:crossAx val="104190336"/>
        <c:crosses val="autoZero"/>
        <c:crossBetween val="midCat"/>
        <c:majorUnit val="5"/>
      </c:valAx>
      <c:valAx>
        <c:axId val="104190336"/>
        <c:scaling>
          <c:orientation val="minMax"/>
        </c:scaling>
        <c:delete val="0"/>
        <c:axPos val="l"/>
        <c:majorGridlines>
          <c:spPr>
            <a:ln w="3175">
              <a:solidFill>
                <a:srgbClr val="000000"/>
              </a:solidFill>
              <a:prstDash val="solid"/>
            </a:ln>
          </c:spPr>
        </c:majorGridlines>
        <c:title>
          <c:tx>
            <c:rich>
              <a:bodyPr/>
              <a:lstStyle/>
              <a:p>
                <a:pPr>
                  <a:defRPr lang="es-VE" sz="800" b="0" i="0" u="none" strike="noStrike" baseline="0">
                    <a:solidFill>
                      <a:srgbClr val="000000"/>
                    </a:solidFill>
                    <a:latin typeface="Arial"/>
                    <a:ea typeface="Arial"/>
                    <a:cs typeface="Arial"/>
                  </a:defRPr>
                </a:pPr>
                <a:r>
                  <a:rPr lang="es-VE" sz="1125" b="1" i="0" strike="noStrike">
                    <a:solidFill>
                      <a:srgbClr val="000000"/>
                    </a:solidFill>
                    <a:latin typeface="Arial"/>
                    <a:cs typeface="Arial"/>
                  </a:rPr>
                  <a:t>Concentración, (mg/l)</a:t>
                </a:r>
              </a:p>
            </c:rich>
          </c:tx>
          <c:layout>
            <c:manualLayout>
              <c:xMode val="edge"/>
              <c:yMode val="edge"/>
              <c:x val="2.6637069922308611E-2"/>
              <c:y val="0.38607939097335942"/>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lang="es-VE" sz="800" b="0" i="0" u="none" strike="noStrike" baseline="0">
                <a:solidFill>
                  <a:srgbClr val="000000"/>
                </a:solidFill>
                <a:latin typeface="Arial"/>
                <a:ea typeface="Arial"/>
                <a:cs typeface="Arial"/>
              </a:defRPr>
            </a:pPr>
            <a:endParaRPr lang="es-VE"/>
          </a:p>
        </c:txPr>
        <c:crossAx val="104171392"/>
        <c:crosses val="autoZero"/>
        <c:crossBetween val="midCat"/>
      </c:valAx>
      <c:spPr>
        <a:noFill/>
        <a:ln w="3175">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s-VE"/>
    </a:p>
  </c:txPr>
  <c:printSettings>
    <c:headerFooter/>
    <c:pageMargins b="0.75000000000000522" l="0.70000000000000062" r="0.70000000000000062" t="0.750000000000005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V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lang="es-VE" sz="1200" b="1" i="0" u="none" strike="noStrike" kern="1200" baseline="0">
                <a:solidFill>
                  <a:srgbClr val="000000"/>
                </a:solidFill>
                <a:latin typeface="Arial"/>
                <a:ea typeface="Arial"/>
                <a:cs typeface="Arial"/>
              </a:defRPr>
            </a:pPr>
            <a:r>
              <a:rPr lang="es-VE" sz="800"/>
              <a:t>Gráfico Nº 2
Estación B: Fuente puntual de un contaminante conservativo
(Variación de la concentración en función del tiempo t) </a:t>
            </a:r>
          </a:p>
        </c:rich>
      </c:tx>
      <c:layout>
        <c:manualLayout>
          <c:xMode val="edge"/>
          <c:yMode val="edge"/>
          <c:x val="0.17014000218590444"/>
          <c:y val="4.2386943011434876E-4"/>
        </c:manualLayout>
      </c:layout>
      <c:overlay val="0"/>
      <c:spPr>
        <a:noFill/>
        <a:ln w="25400">
          <a:noFill/>
        </a:ln>
      </c:spPr>
    </c:title>
    <c:autoTitleDeleted val="0"/>
    <c:plotArea>
      <c:layout>
        <c:manualLayout>
          <c:layoutTarget val="inner"/>
          <c:xMode val="edge"/>
          <c:yMode val="edge"/>
          <c:x val="0.17307623409493841"/>
          <c:y val="0.12561166923100117"/>
          <c:w val="0.73260811496588263"/>
          <c:h val="0.67106919098172679"/>
        </c:manualLayout>
      </c:layout>
      <c:scatterChart>
        <c:scatterStyle val="smoothMarker"/>
        <c:varyColors val="0"/>
        <c:ser>
          <c:idx val="2"/>
          <c:order val="0"/>
          <c:tx>
            <c:v>Datos experimentales</c:v>
          </c:tx>
          <c:spPr>
            <a:ln w="12700">
              <a:solidFill>
                <a:srgbClr val="002060"/>
              </a:solidFill>
            </a:ln>
          </c:spPr>
          <c:xVal>
            <c:numRef>
              <c:f>'Corrida Difusión Estación B'!$H$3:$H$12</c:f>
              <c:numCache>
                <c:formatCode>#,##0</c:formatCode>
                <c:ptCount val="10"/>
                <c:pt idx="0">
                  <c:v>1320</c:v>
                </c:pt>
                <c:pt idx="1">
                  <c:v>1440</c:v>
                </c:pt>
                <c:pt idx="2">
                  <c:v>1560</c:v>
                </c:pt>
                <c:pt idx="3">
                  <c:v>1740</c:v>
                </c:pt>
                <c:pt idx="4">
                  <c:v>1980</c:v>
                </c:pt>
                <c:pt idx="5">
                  <c:v>2280</c:v>
                </c:pt>
                <c:pt idx="6">
                  <c:v>2580</c:v>
                </c:pt>
                <c:pt idx="7">
                  <c:v>2820</c:v>
                </c:pt>
                <c:pt idx="8">
                  <c:v>3180</c:v>
                </c:pt>
                <c:pt idx="9">
                  <c:v>4080</c:v>
                </c:pt>
              </c:numCache>
            </c:numRef>
          </c:xVal>
          <c:yVal>
            <c:numRef>
              <c:f>'Corrida Difusión Estación B'!$I$3:$I$12</c:f>
              <c:numCache>
                <c:formatCode>#,##0.00</c:formatCode>
                <c:ptCount val="10"/>
                <c:pt idx="0">
                  <c:v>3</c:v>
                </c:pt>
                <c:pt idx="1">
                  <c:v>126</c:v>
                </c:pt>
                <c:pt idx="2">
                  <c:v>225</c:v>
                </c:pt>
                <c:pt idx="3">
                  <c:v>140</c:v>
                </c:pt>
                <c:pt idx="4">
                  <c:v>58</c:v>
                </c:pt>
                <c:pt idx="5">
                  <c:v>31</c:v>
                </c:pt>
                <c:pt idx="6">
                  <c:v>10</c:v>
                </c:pt>
                <c:pt idx="7">
                  <c:v>5</c:v>
                </c:pt>
                <c:pt idx="8">
                  <c:v>2.65</c:v>
                </c:pt>
                <c:pt idx="9">
                  <c:v>0.92</c:v>
                </c:pt>
              </c:numCache>
            </c:numRef>
          </c:yVal>
          <c:smooth val="1"/>
        </c:ser>
        <c:ser>
          <c:idx val="0"/>
          <c:order val="1"/>
          <c:tx>
            <c:v>Concentración estación B</c:v>
          </c:tx>
          <c:xVal>
            <c:numRef>
              <c:f>'Corrida Difusión Estación B'!$H$3:$H$12</c:f>
              <c:numCache>
                <c:formatCode>#,##0</c:formatCode>
                <c:ptCount val="10"/>
                <c:pt idx="0">
                  <c:v>1320</c:v>
                </c:pt>
                <c:pt idx="1">
                  <c:v>1440</c:v>
                </c:pt>
                <c:pt idx="2">
                  <c:v>1560</c:v>
                </c:pt>
                <c:pt idx="3">
                  <c:v>1740</c:v>
                </c:pt>
                <c:pt idx="4">
                  <c:v>1980</c:v>
                </c:pt>
                <c:pt idx="5">
                  <c:v>2280</c:v>
                </c:pt>
                <c:pt idx="6">
                  <c:v>2580</c:v>
                </c:pt>
                <c:pt idx="7">
                  <c:v>2820</c:v>
                </c:pt>
                <c:pt idx="8">
                  <c:v>3180</c:v>
                </c:pt>
                <c:pt idx="9">
                  <c:v>4080</c:v>
                </c:pt>
              </c:numCache>
            </c:numRef>
          </c:xVal>
          <c:yVal>
            <c:numRef>
              <c:f>'Corrida Difusión Estación B'!$J$3:$J$12</c:f>
              <c:numCache>
                <c:formatCode>0.00</c:formatCode>
                <c:ptCount val="10"/>
                <c:pt idx="0">
                  <c:v>108.02541664380787</c:v>
                </c:pt>
                <c:pt idx="1">
                  <c:v>138.97594158149036</c:v>
                </c:pt>
                <c:pt idx="2">
                  <c:v>151.26779551739401</c:v>
                </c:pt>
                <c:pt idx="3">
                  <c:v>135.48356957845758</c:v>
                </c:pt>
                <c:pt idx="4">
                  <c:v>84.821039599430065</c:v>
                </c:pt>
                <c:pt idx="5">
                  <c:v>33.214294009800213</c:v>
                </c:pt>
                <c:pt idx="6">
                  <c:v>9.9999995296130866</c:v>
                </c:pt>
                <c:pt idx="7">
                  <c:v>3.353337899940656</c:v>
                </c:pt>
                <c:pt idx="8">
                  <c:v>0.55632696834853146</c:v>
                </c:pt>
                <c:pt idx="9">
                  <c:v>3.7114276586073967E-3</c:v>
                </c:pt>
              </c:numCache>
            </c:numRef>
          </c:yVal>
          <c:smooth val="1"/>
        </c:ser>
        <c:dLbls>
          <c:showLegendKey val="0"/>
          <c:showVal val="0"/>
          <c:showCatName val="0"/>
          <c:showSerName val="0"/>
          <c:showPercent val="0"/>
          <c:showBubbleSize val="0"/>
        </c:dLbls>
        <c:axId val="98397184"/>
        <c:axId val="98403456"/>
      </c:scatterChart>
      <c:valAx>
        <c:axId val="98397184"/>
        <c:scaling>
          <c:orientation val="minMax"/>
          <c:max val="2600"/>
          <c:min val="1200"/>
        </c:scaling>
        <c:delete val="0"/>
        <c:axPos val="b"/>
        <c:majorGridlines>
          <c:spPr>
            <a:ln w="3175">
              <a:solidFill>
                <a:srgbClr val="000000"/>
              </a:solidFill>
              <a:prstDash val="solid"/>
            </a:ln>
          </c:spPr>
        </c:majorGridlines>
        <c:title>
          <c:tx>
            <c:rich>
              <a:bodyPr/>
              <a:lstStyle/>
              <a:p>
                <a:pPr>
                  <a:defRPr lang="es-VE" sz="800" b="1" i="0" u="none" strike="noStrike" baseline="0">
                    <a:solidFill>
                      <a:srgbClr val="000000"/>
                    </a:solidFill>
                    <a:latin typeface="Arial"/>
                    <a:ea typeface="Arial"/>
                    <a:cs typeface="Arial"/>
                  </a:defRPr>
                </a:pPr>
                <a:r>
                  <a:rPr lang="es-VE" sz="800"/>
                  <a:t>Tiempo,</a:t>
                </a:r>
                <a:r>
                  <a:rPr lang="es-VE" sz="800" baseline="0"/>
                  <a:t> </a:t>
                </a:r>
                <a:r>
                  <a:rPr lang="es-VE" sz="800"/>
                  <a:t> </a:t>
                </a:r>
                <a:r>
                  <a:rPr lang="es-VE" sz="1000" i="1">
                    <a:latin typeface="Times New Roman" pitchFamily="18" charset="0"/>
                    <a:cs typeface="Times New Roman" pitchFamily="18" charset="0"/>
                  </a:rPr>
                  <a:t>t</a:t>
                </a:r>
                <a:r>
                  <a:rPr lang="es-VE" sz="800"/>
                  <a:t> (s)</a:t>
                </a:r>
              </a:p>
            </c:rich>
          </c:tx>
          <c:layout>
            <c:manualLayout>
              <c:xMode val="edge"/>
              <c:yMode val="edge"/>
              <c:x val="0.44387186379928523"/>
              <c:y val="0.91555998777345349"/>
            </c:manualLayout>
          </c:layout>
          <c:overlay val="0"/>
          <c:spPr>
            <a:noFill/>
            <a:ln w="25400">
              <a:noFill/>
            </a:ln>
          </c:spPr>
        </c:title>
        <c:numFmt formatCode="#,##0" sourceLinked="0"/>
        <c:majorTickMark val="out"/>
        <c:minorTickMark val="none"/>
        <c:tickLblPos val="nextTo"/>
        <c:spPr>
          <a:solidFill>
            <a:schemeClr val="bg1"/>
          </a:solidFill>
          <a:ln w="3175">
            <a:solidFill>
              <a:srgbClr val="000000"/>
            </a:solidFill>
            <a:prstDash val="solid"/>
          </a:ln>
        </c:spPr>
        <c:txPr>
          <a:bodyPr rot="-5400000" vert="horz"/>
          <a:lstStyle/>
          <a:p>
            <a:pPr>
              <a:defRPr lang="es-VE" sz="800" b="0" i="0" u="none" strike="noStrike" baseline="0">
                <a:solidFill>
                  <a:srgbClr val="000000"/>
                </a:solidFill>
                <a:latin typeface="Arial"/>
                <a:ea typeface="Arial"/>
                <a:cs typeface="Arial"/>
              </a:defRPr>
            </a:pPr>
            <a:endParaRPr lang="es-VE"/>
          </a:p>
        </c:txPr>
        <c:crossAx val="98403456"/>
        <c:crosses val="autoZero"/>
        <c:crossBetween val="midCat"/>
        <c:majorUnit val="200"/>
        <c:minorUnit val="50"/>
      </c:valAx>
      <c:valAx>
        <c:axId val="98403456"/>
        <c:scaling>
          <c:orientation val="minMax"/>
        </c:scaling>
        <c:delete val="0"/>
        <c:axPos val="l"/>
        <c:majorGridlines>
          <c:spPr>
            <a:ln w="3175">
              <a:solidFill>
                <a:srgbClr val="000000"/>
              </a:solidFill>
              <a:prstDash val="solid"/>
            </a:ln>
          </c:spPr>
        </c:majorGridlines>
        <c:title>
          <c:tx>
            <c:rich>
              <a:bodyPr/>
              <a:lstStyle/>
              <a:p>
                <a:pPr>
                  <a:defRPr lang="es-VE" sz="800" b="0" i="0" u="none" strike="noStrike" baseline="0">
                    <a:solidFill>
                      <a:srgbClr val="000000"/>
                    </a:solidFill>
                    <a:latin typeface="Arial"/>
                    <a:ea typeface="Arial"/>
                    <a:cs typeface="Arial"/>
                  </a:defRPr>
                </a:pPr>
                <a:r>
                  <a:rPr lang="es-VE" sz="800" b="1" i="0" strike="noStrike">
                    <a:solidFill>
                      <a:srgbClr val="000000"/>
                    </a:solidFill>
                    <a:latin typeface="Arial"/>
                    <a:cs typeface="Arial"/>
                  </a:rPr>
                  <a:t>Concentración, (ppb)</a:t>
                </a:r>
              </a:p>
            </c:rich>
          </c:tx>
          <c:layout>
            <c:manualLayout>
              <c:xMode val="edge"/>
              <c:yMode val="edge"/>
              <c:x val="5.8495163573218947E-2"/>
              <c:y val="0.3073759314568500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lang="es-VE" sz="800" b="0" i="0" u="none" strike="noStrike" baseline="0">
                <a:solidFill>
                  <a:srgbClr val="000000"/>
                </a:solidFill>
                <a:latin typeface="Arial"/>
                <a:ea typeface="Arial"/>
                <a:cs typeface="Arial"/>
              </a:defRPr>
            </a:pPr>
            <a:endParaRPr lang="es-VE"/>
          </a:p>
        </c:txPr>
        <c:crossAx val="98397184"/>
        <c:crosses val="autoZero"/>
        <c:crossBetween val="midCat"/>
        <c:majorUnit val="100"/>
        <c:minorUnit val="50"/>
      </c:valAx>
      <c:spPr>
        <a:noFill/>
        <a:ln w="3175">
          <a:solidFill>
            <a:srgbClr val="000000"/>
          </a:solidFill>
          <a:prstDash val="solid"/>
        </a:ln>
      </c:spPr>
    </c:plotArea>
    <c:legend>
      <c:legendPos val="r"/>
      <c:layout>
        <c:manualLayout>
          <c:xMode val="edge"/>
          <c:yMode val="edge"/>
          <c:x val="0.55675492831541262"/>
          <c:y val="0.13017002442002437"/>
          <c:w val="0.34186827956989618"/>
          <c:h val="0.11510317460317462"/>
        </c:manualLayout>
      </c:layout>
      <c:overlay val="0"/>
      <c:spPr>
        <a:solidFill>
          <a:schemeClr val="bg1"/>
        </a:solidFill>
      </c:spPr>
      <c:txPr>
        <a:bodyPr/>
        <a:lstStyle/>
        <a:p>
          <a:pPr>
            <a:defRPr lang="es-VE"/>
          </a:pPr>
          <a:endParaRPr lang="es-VE"/>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s-VE"/>
    </a:p>
  </c:txPr>
  <c:printSettings>
    <c:headerFooter/>
    <c:pageMargins b="0.75000000000000788" l="0.70000000000000062" r="0.70000000000000062" t="0.75000000000000788"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V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354421013688645"/>
          <c:y val="1.5225666122892874E-2"/>
          <c:w val="0.83276359600443961"/>
          <c:h val="0.84937466014138163"/>
        </c:manualLayout>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'Corrida caso B'!$E$72:$E$81</c:f>
              <c:numCache>
                <c:formatCode>0.00E+00</c:formatCode>
                <c:ptCount val="10"/>
                <c:pt idx="0">
                  <c:v>110</c:v>
                </c:pt>
                <c:pt idx="1">
                  <c:v>221</c:v>
                </c:pt>
                <c:pt idx="2">
                  <c:v>332</c:v>
                </c:pt>
                <c:pt idx="3">
                  <c:v>443</c:v>
                </c:pt>
                <c:pt idx="4">
                  <c:v>554</c:v>
                </c:pt>
                <c:pt idx="5">
                  <c:v>665</c:v>
                </c:pt>
                <c:pt idx="6">
                  <c:v>776</c:v>
                </c:pt>
                <c:pt idx="7">
                  <c:v>887</c:v>
                </c:pt>
                <c:pt idx="8">
                  <c:v>998</c:v>
                </c:pt>
                <c:pt idx="9">
                  <c:v>1109</c:v>
                </c:pt>
              </c:numCache>
            </c:numRef>
          </c:xVal>
          <c:yVal>
            <c:numRef>
              <c:f>'Corrida caso B'!$U$72:$U$81</c:f>
              <c:numCache>
                <c:formatCode>0.00</c:formatCode>
                <c:ptCount val="10"/>
                <c:pt idx="0">
                  <c:v>7814.8783960559431</c:v>
                </c:pt>
                <c:pt idx="1">
                  <c:v>7806.920047732774</c:v>
                </c:pt>
                <c:pt idx="2">
                  <c:v>7789.3697821256164</c:v>
                </c:pt>
                <c:pt idx="3">
                  <c:v>7767.2613094675908</c:v>
                </c:pt>
                <c:pt idx="4">
                  <c:v>7741.8902856564882</c:v>
                </c:pt>
                <c:pt idx="5">
                  <c:v>7713.7869591631397</c:v>
                </c:pt>
                <c:pt idx="6">
                  <c:v>7683.2321711274726</c:v>
                </c:pt>
                <c:pt idx="7">
                  <c:v>7650.4037358515361</c:v>
                </c:pt>
                <c:pt idx="8">
                  <c:v>7615.430139508604</c:v>
                </c:pt>
                <c:pt idx="9">
                  <c:v>7578.4137386737248</c:v>
                </c:pt>
              </c:numCache>
            </c:numRef>
          </c:yVal>
          <c:smooth val="1"/>
        </c:ser>
        <c:dLbls>
          <c:showLegendKey val="0"/>
          <c:showVal val="0"/>
          <c:showCatName val="0"/>
          <c:showSerName val="0"/>
          <c:showPercent val="0"/>
          <c:showBubbleSize val="0"/>
        </c:dLbls>
        <c:axId val="104907520"/>
        <c:axId val="104909824"/>
      </c:scatterChart>
      <c:valAx>
        <c:axId val="104907520"/>
        <c:scaling>
          <c:orientation val="minMax"/>
        </c:scaling>
        <c:delete val="0"/>
        <c:axPos val="b"/>
        <c:majorGridlines>
          <c:spPr>
            <a:ln w="3175">
              <a:solidFill>
                <a:srgbClr val="000000"/>
              </a:solidFill>
              <a:prstDash val="solid"/>
            </a:ln>
          </c:spPr>
        </c:majorGridlines>
        <c:title>
          <c:tx>
            <c:rich>
              <a:bodyPr/>
              <a:lstStyle/>
              <a:p>
                <a:pPr>
                  <a:defRPr lang="es-VE" sz="1125" b="1" i="0" u="none" strike="noStrike" baseline="0">
                    <a:solidFill>
                      <a:srgbClr val="000000"/>
                    </a:solidFill>
                    <a:latin typeface="Arial"/>
                    <a:ea typeface="Arial"/>
                    <a:cs typeface="Arial"/>
                  </a:defRPr>
                </a:pPr>
                <a:r>
                  <a:rPr lang="es-VE"/>
                  <a:t>Tiempo , t (s)</a:t>
                </a:r>
              </a:p>
            </c:rich>
          </c:tx>
          <c:layout>
            <c:manualLayout>
              <c:xMode val="edge"/>
              <c:yMode val="edge"/>
              <c:x val="0.44543100258971513"/>
              <c:y val="0.92278412180532243"/>
            </c:manualLayout>
          </c:layout>
          <c:overlay val="0"/>
          <c:spPr>
            <a:noFill/>
            <a:ln w="25400">
              <a:noFill/>
            </a:ln>
          </c:spPr>
        </c:title>
        <c:numFmt formatCode="#,##0" sourceLinked="0"/>
        <c:majorTickMark val="out"/>
        <c:minorTickMark val="none"/>
        <c:tickLblPos val="low"/>
        <c:txPr>
          <a:bodyPr rot="0" vert="horz"/>
          <a:lstStyle/>
          <a:p>
            <a:pPr>
              <a:defRPr lang="es-VE" sz="800" b="0" i="0" u="none" strike="noStrike" baseline="0">
                <a:solidFill>
                  <a:srgbClr val="000000"/>
                </a:solidFill>
                <a:latin typeface="Arial"/>
                <a:ea typeface="Arial"/>
                <a:cs typeface="Arial"/>
              </a:defRPr>
            </a:pPr>
            <a:endParaRPr lang="es-VE"/>
          </a:p>
        </c:txPr>
        <c:crossAx val="104909824"/>
        <c:crossesAt val="7.5500000000000124E-3"/>
        <c:crossBetween val="midCat"/>
        <c:majorUnit val="100"/>
      </c:valAx>
      <c:valAx>
        <c:axId val="104909824"/>
        <c:scaling>
          <c:orientation val="minMax"/>
        </c:scaling>
        <c:delete val="0"/>
        <c:axPos val="l"/>
        <c:majorGridlines>
          <c:spPr>
            <a:ln w="3175">
              <a:solidFill>
                <a:srgbClr val="000000"/>
              </a:solidFill>
              <a:prstDash val="solid"/>
            </a:ln>
          </c:spPr>
        </c:majorGridlines>
        <c:title>
          <c:tx>
            <c:rich>
              <a:bodyPr/>
              <a:lstStyle/>
              <a:p>
                <a:pPr>
                  <a:defRPr lang="es-VE" sz="800" b="0" i="0" u="none" strike="noStrike" baseline="0">
                    <a:solidFill>
                      <a:srgbClr val="000000"/>
                    </a:solidFill>
                    <a:latin typeface="Arial"/>
                    <a:ea typeface="Arial"/>
                    <a:cs typeface="Arial"/>
                  </a:defRPr>
                </a:pPr>
                <a:r>
                  <a:rPr lang="es-VE" sz="1125" b="1" i="0" strike="noStrike">
                    <a:solidFill>
                      <a:srgbClr val="000000"/>
                    </a:solidFill>
                    <a:latin typeface="Arial"/>
                    <a:cs typeface="Arial"/>
                  </a:rPr>
                  <a:t>Concentración, (mg/l)</a:t>
                </a:r>
              </a:p>
            </c:rich>
          </c:tx>
          <c:layout>
            <c:manualLayout>
              <c:xMode val="edge"/>
              <c:yMode val="edge"/>
              <c:x val="2.6637069922308611E-2"/>
              <c:y val="0.36813485589995076"/>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lang="es-VE" sz="800" b="0" i="0" u="none" strike="noStrike" baseline="0">
                <a:solidFill>
                  <a:srgbClr val="000000"/>
                </a:solidFill>
                <a:latin typeface="Arial"/>
                <a:ea typeface="Arial"/>
                <a:cs typeface="Arial"/>
              </a:defRPr>
            </a:pPr>
            <a:endParaRPr lang="es-VE"/>
          </a:p>
        </c:txPr>
        <c:crossAx val="104907520"/>
        <c:crosses val="autoZero"/>
        <c:crossBetween val="midCat"/>
        <c:minorUnit val="1.0000000000000005E-2"/>
      </c:valAx>
      <c:spPr>
        <a:noFill/>
        <a:ln w="3175">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s-VE"/>
    </a:p>
  </c:txPr>
  <c:printSettings>
    <c:headerFooter/>
    <c:pageMargins b="0.75000000000000522" l="0.70000000000000062" r="0.70000000000000062" t="0.75000000000000522"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VE"/>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view3D>
      <c:rotX val="30"/>
      <c:rotY val="60"/>
      <c:depthPercent val="70"/>
      <c:rAngAx val="1"/>
    </c:view3D>
    <c:floor>
      <c:thickness val="0"/>
    </c:floor>
    <c:sideWall>
      <c:thickness val="0"/>
    </c:sideWall>
    <c:backWall>
      <c:thickness val="0"/>
    </c:backWall>
    <c:plotArea>
      <c:layout>
        <c:manualLayout>
          <c:layoutTarget val="inner"/>
          <c:xMode val="edge"/>
          <c:yMode val="edge"/>
          <c:x val="0.10982545893425759"/>
          <c:y val="1.9230603323436724E-2"/>
          <c:w val="0.9197323475520055"/>
          <c:h val="0.91623504438262338"/>
        </c:manualLayout>
      </c:layout>
      <c:surface3DChart>
        <c:wireframe val="0"/>
        <c:ser>
          <c:idx val="0"/>
          <c:order val="0"/>
          <c:tx>
            <c:v>Concentración (CX), mg/l</c:v>
          </c:tx>
          <c:val>
            <c:numRef>
              <c:f>'Corrida caso B'!$U$36:$U$45</c:f>
              <c:numCache>
                <c:formatCode>0.00</c:formatCode>
                <c:ptCount val="10"/>
                <c:pt idx="0">
                  <c:v>3145.2266045630663</c:v>
                </c:pt>
                <c:pt idx="1">
                  <c:v>1654.8881874963913</c:v>
                </c:pt>
                <c:pt idx="2">
                  <c:v>1101.5435737109119</c:v>
                </c:pt>
                <c:pt idx="3">
                  <c:v>818.87093473206824</c:v>
                </c:pt>
                <c:pt idx="4">
                  <c:v>648.24457865878742</c:v>
                </c:pt>
                <c:pt idx="5">
                  <c:v>534.3421378798979</c:v>
                </c:pt>
                <c:pt idx="6">
                  <c:v>453.02323477532752</c:v>
                </c:pt>
                <c:pt idx="7">
                  <c:v>392.11439228098652</c:v>
                </c:pt>
                <c:pt idx="8">
                  <c:v>344.82309254013558</c:v>
                </c:pt>
                <c:pt idx="9">
                  <c:v>307.06464873243277</c:v>
                </c:pt>
              </c:numCache>
            </c:numRef>
          </c:val>
        </c:ser>
        <c:ser>
          <c:idx val="1"/>
          <c:order val="1"/>
          <c:tx>
            <c:v>Concentración (Cy), mg/l</c:v>
          </c:tx>
          <c:val>
            <c:numRef>
              <c:f>'Corrida caso B'!$U$48:$U$57</c:f>
              <c:numCache>
                <c:formatCode>0.00</c:formatCode>
                <c:ptCount val="10"/>
                <c:pt idx="0">
                  <c:v>681.14336508115616</c:v>
                </c:pt>
                <c:pt idx="1">
                  <c:v>325.90554132993884</c:v>
                </c:pt>
                <c:pt idx="2">
                  <c:v>211.56531696951754</c:v>
                </c:pt>
                <c:pt idx="3">
                  <c:v>155.28987264609202</c:v>
                </c:pt>
                <c:pt idx="4">
                  <c:v>121.84081259444038</c:v>
                </c:pt>
                <c:pt idx="5">
                  <c:v>99.680948852260585</c:v>
                </c:pt>
                <c:pt idx="6">
                  <c:v>83.922386779252903</c:v>
                </c:pt>
                <c:pt idx="7">
                  <c:v>72.141523414286169</c:v>
                </c:pt>
                <c:pt idx="8">
                  <c:v>63.000637323639666</c:v>
                </c:pt>
                <c:pt idx="9">
                  <c:v>55.701319066926942</c:v>
                </c:pt>
              </c:numCache>
            </c:numRef>
          </c:val>
        </c:ser>
        <c:ser>
          <c:idx val="2"/>
          <c:order val="2"/>
          <c:tx>
            <c:v>Concentración (Cz), mg/l</c:v>
          </c:tx>
          <c:val>
            <c:numRef>
              <c:f>'Corrida caso B'!$U$60:$U$69</c:f>
              <c:numCache>
                <c:formatCode>0.00</c:formatCode>
                <c:ptCount val="10"/>
                <c:pt idx="0">
                  <c:v>261.63472607218017</c:v>
                </c:pt>
                <c:pt idx="1">
                  <c:v>123.78318640186235</c:v>
                </c:pt>
                <c:pt idx="2">
                  <c:v>79.443902267118816</c:v>
                </c:pt>
                <c:pt idx="3">
                  <c:v>57.672733776042548</c:v>
                </c:pt>
                <c:pt idx="4">
                  <c:v>44.767172700831942</c:v>
                </c:pt>
                <c:pt idx="5">
                  <c:v>36.241307433109995</c:v>
                </c:pt>
                <c:pt idx="6">
                  <c:v>30.196084249329804</c:v>
                </c:pt>
                <c:pt idx="7">
                  <c:v>25.690786316388252</c:v>
                </c:pt>
                <c:pt idx="8">
                  <c:v>22.206673310103742</c:v>
                </c:pt>
                <c:pt idx="9">
                  <c:v>19.434401978158952</c:v>
                </c:pt>
              </c:numCache>
            </c:numRef>
          </c:val>
        </c:ser>
        <c:bandFmts/>
        <c:axId val="105985920"/>
        <c:axId val="105987456"/>
        <c:axId val="106218816"/>
      </c:surface3DChart>
      <c:catAx>
        <c:axId val="105985920"/>
        <c:scaling>
          <c:orientation val="minMax"/>
        </c:scaling>
        <c:delete val="0"/>
        <c:axPos val="b"/>
        <c:majorGridlines/>
        <c:numFmt formatCode="#,##0.00" sourceLinked="0"/>
        <c:majorTickMark val="none"/>
        <c:minorTickMark val="none"/>
        <c:tickLblPos val="low"/>
        <c:txPr>
          <a:bodyPr rot="0" vert="horz"/>
          <a:lstStyle/>
          <a:p>
            <a:pPr>
              <a:defRPr lang="es-ES"/>
            </a:pPr>
            <a:endParaRPr lang="es-VE"/>
          </a:p>
        </c:txPr>
        <c:crossAx val="105987456"/>
        <c:crosses val="autoZero"/>
        <c:auto val="1"/>
        <c:lblAlgn val="ctr"/>
        <c:lblOffset val="100"/>
        <c:tickLblSkip val="1"/>
        <c:tickMarkSkip val="1"/>
        <c:noMultiLvlLbl val="1"/>
      </c:catAx>
      <c:valAx>
        <c:axId val="105987456"/>
        <c:scaling>
          <c:orientation val="minMax"/>
        </c:scaling>
        <c:delete val="0"/>
        <c:axPos val="l"/>
        <c:majorGridlines/>
        <c:numFmt formatCode="0.00" sourceLinked="1"/>
        <c:majorTickMark val="none"/>
        <c:minorTickMark val="none"/>
        <c:tickLblPos val="nextTo"/>
        <c:txPr>
          <a:bodyPr rot="0" vert="horz"/>
          <a:lstStyle/>
          <a:p>
            <a:pPr>
              <a:defRPr lang="es-ES"/>
            </a:pPr>
            <a:endParaRPr lang="es-VE"/>
          </a:p>
        </c:txPr>
        <c:crossAx val="105985920"/>
        <c:crosses val="autoZero"/>
        <c:crossBetween val="between"/>
      </c:valAx>
      <c:serAx>
        <c:axId val="106218816"/>
        <c:scaling>
          <c:orientation val="maxMin"/>
        </c:scaling>
        <c:delete val="0"/>
        <c:axPos val="b"/>
        <c:majorGridlines/>
        <c:numFmt formatCode="General" sourceLinked="1"/>
        <c:majorTickMark val="none"/>
        <c:minorTickMark val="none"/>
        <c:tickLblPos val="low"/>
        <c:txPr>
          <a:bodyPr rot="0" vert="horz"/>
          <a:lstStyle/>
          <a:p>
            <a:pPr>
              <a:defRPr lang="es-ES"/>
            </a:pPr>
            <a:endParaRPr lang="es-VE"/>
          </a:p>
        </c:txPr>
        <c:crossAx val="105987456"/>
        <c:crosses val="autoZero"/>
        <c:tickLblSkip val="2"/>
        <c:tickMarkSkip val="1"/>
      </c:serAx>
      <c:spPr>
        <a:noFill/>
        <a:ln w="25400">
          <a:noFill/>
        </a:ln>
      </c:spPr>
    </c:plotArea>
    <c:legend>
      <c:legendPos val="t"/>
      <c:layout>
        <c:manualLayout>
          <c:xMode val="edge"/>
          <c:yMode val="edge"/>
          <c:x val="0.23768554880271209"/>
          <c:y val="9.8117091744301749E-2"/>
          <c:w val="0.62544444504388785"/>
          <c:h val="9.0432579194443224E-2"/>
        </c:manualLayout>
      </c:layout>
      <c:overlay val="1"/>
      <c:txPr>
        <a:bodyPr/>
        <a:lstStyle/>
        <a:p>
          <a:pPr rtl="0">
            <a:defRPr lang="es-ES"/>
          </a:pPr>
          <a:endParaRPr lang="es-VE"/>
        </a:p>
      </c:txPr>
    </c:legend>
    <c:plotVisOnly val="1"/>
    <c:dispBlanksAs val="gap"/>
    <c:showDLblsOverMax val="0"/>
  </c:chart>
  <c:printSettings>
    <c:headerFooter/>
    <c:pageMargins b="0.74803149606299846" l="0.70866141732284194" r="0.70866141732284194" t="0.74803149606299846" header="0.31496062992126572" footer="0.31496062992126572"/>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V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lang="es-VE" sz="1200" b="1" i="0" u="none" strike="noStrike" kern="1200" baseline="0">
                <a:solidFill>
                  <a:srgbClr val="000000"/>
                </a:solidFill>
                <a:latin typeface="Arial"/>
                <a:ea typeface="Arial"/>
                <a:cs typeface="Arial"/>
              </a:defRPr>
            </a:pPr>
            <a:r>
              <a:rPr lang="es-VE" sz="800"/>
              <a:t>Gráfico Nº 3
Estación C: Fuente puntual de un contaminante conservativo
(Variación de la concentración en función del tiempo t) </a:t>
            </a:r>
          </a:p>
        </c:rich>
      </c:tx>
      <c:layout>
        <c:manualLayout>
          <c:xMode val="edge"/>
          <c:yMode val="edge"/>
          <c:x val="0.19177100271002706"/>
          <c:y val="7.7533577533577917E-3"/>
        </c:manualLayout>
      </c:layout>
      <c:overlay val="1"/>
      <c:spPr>
        <a:noFill/>
        <a:ln w="25400">
          <a:noFill/>
        </a:ln>
      </c:spPr>
    </c:title>
    <c:autoTitleDeleted val="0"/>
    <c:plotArea>
      <c:layout>
        <c:manualLayout>
          <c:layoutTarget val="inner"/>
          <c:xMode val="edge"/>
          <c:yMode val="edge"/>
          <c:x val="0.17307623409493841"/>
          <c:y val="0.12561166923100117"/>
          <c:w val="0.73260811496588263"/>
          <c:h val="0.77709343779061502"/>
        </c:manualLayout>
      </c:layout>
      <c:scatterChart>
        <c:scatterStyle val="smoothMarker"/>
        <c:varyColors val="0"/>
        <c:ser>
          <c:idx val="0"/>
          <c:order val="0"/>
          <c:tx>
            <c:v>Datos experimentales</c:v>
          </c:tx>
          <c:xVal>
            <c:numRef>
              <c:f>'Corrida Difusión Estación C'!$H$3:$H$15</c:f>
              <c:numCache>
                <c:formatCode>#,##0</c:formatCode>
                <c:ptCount val="13"/>
                <c:pt idx="0">
                  <c:v>3480</c:v>
                </c:pt>
                <c:pt idx="1">
                  <c:v>3660</c:v>
                </c:pt>
                <c:pt idx="2">
                  <c:v>3780</c:v>
                </c:pt>
                <c:pt idx="3">
                  <c:v>3900</c:v>
                </c:pt>
                <c:pt idx="4">
                  <c:v>4020</c:v>
                </c:pt>
                <c:pt idx="5">
                  <c:v>4140</c:v>
                </c:pt>
                <c:pt idx="6">
                  <c:v>4440</c:v>
                </c:pt>
                <c:pt idx="7">
                  <c:v>4740</c:v>
                </c:pt>
                <c:pt idx="8">
                  <c:v>5040</c:v>
                </c:pt>
                <c:pt idx="9">
                  <c:v>5640</c:v>
                </c:pt>
                <c:pt idx="10">
                  <c:v>6540</c:v>
                </c:pt>
                <c:pt idx="11">
                  <c:v>7440</c:v>
                </c:pt>
                <c:pt idx="12">
                  <c:v>6840</c:v>
                </c:pt>
              </c:numCache>
            </c:numRef>
          </c:xVal>
          <c:yVal>
            <c:numRef>
              <c:f>'Corrida Difusión Estación C'!$I$3:$I$15</c:f>
              <c:numCache>
                <c:formatCode>#,##0.00</c:formatCode>
                <c:ptCount val="13"/>
                <c:pt idx="0">
                  <c:v>19.5</c:v>
                </c:pt>
                <c:pt idx="1">
                  <c:v>47</c:v>
                </c:pt>
                <c:pt idx="2">
                  <c:v>77</c:v>
                </c:pt>
                <c:pt idx="3">
                  <c:v>96</c:v>
                </c:pt>
                <c:pt idx="4">
                  <c:v>110</c:v>
                </c:pt>
                <c:pt idx="5">
                  <c:v>110</c:v>
                </c:pt>
                <c:pt idx="6">
                  <c:v>88</c:v>
                </c:pt>
                <c:pt idx="7">
                  <c:v>60</c:v>
                </c:pt>
                <c:pt idx="8">
                  <c:v>38</c:v>
                </c:pt>
                <c:pt idx="9">
                  <c:v>15</c:v>
                </c:pt>
                <c:pt idx="10">
                  <c:v>4.8</c:v>
                </c:pt>
                <c:pt idx="11">
                  <c:v>2.2000000000000002</c:v>
                </c:pt>
                <c:pt idx="12">
                  <c:v>0.38</c:v>
                </c:pt>
              </c:numCache>
            </c:numRef>
          </c:yVal>
          <c:smooth val="1"/>
        </c:ser>
        <c:ser>
          <c:idx val="1"/>
          <c:order val="1"/>
          <c:tx>
            <c:v>Concentración Estación C</c:v>
          </c:tx>
          <c:xVal>
            <c:numRef>
              <c:f>'Corrida Difusión Estación C'!$H$3:$H$12</c:f>
              <c:numCache>
                <c:formatCode>#,##0</c:formatCode>
                <c:ptCount val="10"/>
                <c:pt idx="0">
                  <c:v>3480</c:v>
                </c:pt>
                <c:pt idx="1">
                  <c:v>3660</c:v>
                </c:pt>
                <c:pt idx="2">
                  <c:v>3780</c:v>
                </c:pt>
                <c:pt idx="3">
                  <c:v>3900</c:v>
                </c:pt>
                <c:pt idx="4">
                  <c:v>4020</c:v>
                </c:pt>
                <c:pt idx="5">
                  <c:v>4140</c:v>
                </c:pt>
                <c:pt idx="6">
                  <c:v>4440</c:v>
                </c:pt>
                <c:pt idx="7">
                  <c:v>4740</c:v>
                </c:pt>
                <c:pt idx="8">
                  <c:v>5040</c:v>
                </c:pt>
                <c:pt idx="9">
                  <c:v>5640</c:v>
                </c:pt>
              </c:numCache>
            </c:numRef>
          </c:xVal>
          <c:yVal>
            <c:numRef>
              <c:f>'Corrida Difusión Estación C'!$J$3:$J$12</c:f>
              <c:numCache>
                <c:formatCode>0.00</c:formatCode>
                <c:ptCount val="10"/>
                <c:pt idx="0">
                  <c:v>56.337073942308699</c:v>
                </c:pt>
                <c:pt idx="1">
                  <c:v>69.182021436995413</c:v>
                </c:pt>
                <c:pt idx="2">
                  <c:v>75.164924937250149</c:v>
                </c:pt>
                <c:pt idx="3">
                  <c:v>78.579631880591919</c:v>
                </c:pt>
                <c:pt idx="4">
                  <c:v>79.319839681376692</c:v>
                </c:pt>
                <c:pt idx="5">
                  <c:v>77.546153004926438</c:v>
                </c:pt>
                <c:pt idx="6">
                  <c:v>64.810880300780823</c:v>
                </c:pt>
                <c:pt idx="7">
                  <c:v>46.681063915668233</c:v>
                </c:pt>
                <c:pt idx="8">
                  <c:v>29.759725371920563</c:v>
                </c:pt>
                <c:pt idx="9" formatCode="0.0E+00">
                  <c:v>9.0697130428444233</c:v>
                </c:pt>
              </c:numCache>
            </c:numRef>
          </c:yVal>
          <c:smooth val="1"/>
        </c:ser>
        <c:dLbls>
          <c:showLegendKey val="0"/>
          <c:showVal val="0"/>
          <c:showCatName val="0"/>
          <c:showSerName val="0"/>
          <c:showPercent val="0"/>
          <c:showBubbleSize val="0"/>
        </c:dLbls>
        <c:axId val="98113792"/>
        <c:axId val="98427264"/>
      </c:scatterChart>
      <c:valAx>
        <c:axId val="98113792"/>
        <c:scaling>
          <c:orientation val="minMax"/>
          <c:max val="6850"/>
          <c:min val="3400"/>
        </c:scaling>
        <c:delete val="0"/>
        <c:axPos val="b"/>
        <c:majorGridlines>
          <c:spPr>
            <a:ln w="3175">
              <a:solidFill>
                <a:srgbClr val="000000"/>
              </a:solidFill>
              <a:prstDash val="solid"/>
            </a:ln>
          </c:spPr>
        </c:majorGridlines>
        <c:title>
          <c:tx>
            <c:rich>
              <a:bodyPr/>
              <a:lstStyle/>
              <a:p>
                <a:pPr>
                  <a:defRPr lang="es-VE" sz="800" b="1" i="0" u="none" strike="noStrike" baseline="0">
                    <a:solidFill>
                      <a:srgbClr val="000000"/>
                    </a:solidFill>
                    <a:latin typeface="Arial"/>
                    <a:ea typeface="Arial"/>
                    <a:cs typeface="Arial"/>
                  </a:defRPr>
                </a:pPr>
                <a:r>
                  <a:rPr lang="es-VE" sz="800"/>
                  <a:t>Tiempo,</a:t>
                </a:r>
                <a:r>
                  <a:rPr lang="es-VE" sz="800" baseline="0"/>
                  <a:t> </a:t>
                </a:r>
                <a:r>
                  <a:rPr lang="es-VE" sz="800"/>
                  <a:t> </a:t>
                </a:r>
                <a:r>
                  <a:rPr lang="es-VE" sz="1000" i="1">
                    <a:latin typeface="Times New Roman" pitchFamily="18" charset="0"/>
                    <a:cs typeface="Times New Roman" pitchFamily="18" charset="0"/>
                  </a:rPr>
                  <a:t>t</a:t>
                </a:r>
                <a:r>
                  <a:rPr lang="es-VE" sz="800"/>
                  <a:t> (s)</a:t>
                </a:r>
              </a:p>
            </c:rich>
          </c:tx>
          <c:layout>
            <c:manualLayout>
              <c:xMode val="edge"/>
              <c:yMode val="edge"/>
              <c:x val="0.43930487804878343"/>
              <c:y val="0.9195253357753355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lang="es-VE" sz="800" b="0" i="0" u="none" strike="noStrike" baseline="0">
                <a:solidFill>
                  <a:srgbClr val="000000"/>
                </a:solidFill>
                <a:latin typeface="Arial"/>
                <a:ea typeface="Arial"/>
                <a:cs typeface="Arial"/>
              </a:defRPr>
            </a:pPr>
            <a:endParaRPr lang="es-VE"/>
          </a:p>
        </c:txPr>
        <c:crossAx val="98427264"/>
        <c:crosses val="autoZero"/>
        <c:crossBetween val="midCat"/>
        <c:majorUnit val="500"/>
        <c:minorUnit val="100"/>
      </c:valAx>
      <c:valAx>
        <c:axId val="98427264"/>
        <c:scaling>
          <c:orientation val="minMax"/>
          <c:max val="290"/>
        </c:scaling>
        <c:delete val="0"/>
        <c:axPos val="l"/>
        <c:majorGridlines>
          <c:spPr>
            <a:ln w="3175">
              <a:solidFill>
                <a:srgbClr val="000000"/>
              </a:solidFill>
              <a:prstDash val="solid"/>
            </a:ln>
          </c:spPr>
        </c:majorGridlines>
        <c:title>
          <c:tx>
            <c:rich>
              <a:bodyPr/>
              <a:lstStyle/>
              <a:p>
                <a:pPr>
                  <a:defRPr lang="es-VE" sz="800" b="0" i="0" u="none" strike="noStrike" baseline="0">
                    <a:solidFill>
                      <a:srgbClr val="000000"/>
                    </a:solidFill>
                    <a:latin typeface="Arial"/>
                    <a:ea typeface="Arial"/>
                    <a:cs typeface="Arial"/>
                  </a:defRPr>
                </a:pPr>
                <a:r>
                  <a:rPr lang="es-VE" sz="800" b="1" i="0" strike="noStrike">
                    <a:solidFill>
                      <a:srgbClr val="000000"/>
                    </a:solidFill>
                    <a:latin typeface="Arial"/>
                    <a:cs typeface="Arial"/>
                  </a:rPr>
                  <a:t>Concentración, (ppb)</a:t>
                </a:r>
              </a:p>
            </c:rich>
          </c:tx>
          <c:layout>
            <c:manualLayout>
              <c:xMode val="edge"/>
              <c:yMode val="edge"/>
              <c:x val="5.8495163573218947E-2"/>
              <c:y val="0.3073759314568500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lang="es-VE" sz="800" b="0" i="0" u="none" strike="noStrike" baseline="0">
                <a:solidFill>
                  <a:srgbClr val="000000"/>
                </a:solidFill>
                <a:latin typeface="Arial"/>
                <a:ea typeface="Arial"/>
                <a:cs typeface="Arial"/>
              </a:defRPr>
            </a:pPr>
            <a:endParaRPr lang="es-VE"/>
          </a:p>
        </c:txPr>
        <c:crossAx val="98113792"/>
        <c:crosses val="autoZero"/>
        <c:crossBetween val="midCat"/>
      </c:valAx>
      <c:spPr>
        <a:noFill/>
        <a:ln w="3175">
          <a:solidFill>
            <a:srgbClr val="000000"/>
          </a:solidFill>
          <a:prstDash val="sysDot"/>
        </a:ln>
      </c:spPr>
    </c:plotArea>
    <c:legend>
      <c:legendPos val="r"/>
      <c:layout>
        <c:manualLayout>
          <c:xMode val="edge"/>
          <c:yMode val="edge"/>
          <c:x val="0.52252252252252251"/>
          <c:y val="0.1315143708024252"/>
          <c:w val="0.37837837837838212"/>
          <c:h val="0.15223245049933451"/>
        </c:manualLayout>
      </c:layout>
      <c:overlay val="0"/>
      <c:spPr>
        <a:solidFill>
          <a:schemeClr val="bg1"/>
        </a:solidFill>
      </c:spPr>
      <c:txPr>
        <a:bodyPr/>
        <a:lstStyle/>
        <a:p>
          <a:pPr>
            <a:defRPr lang="es-VE"/>
          </a:pPr>
          <a:endParaRPr lang="es-VE"/>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s-VE"/>
    </a:p>
  </c:txPr>
  <c:printSettings>
    <c:headerFooter/>
    <c:pageMargins b="0.75000000000000788" l="0.70000000000000062" r="0.70000000000000062" t="0.7500000000000078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V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s-VE" sz="1200" b="1" i="0" u="none" strike="noStrike" baseline="0">
                <a:solidFill>
                  <a:srgbClr val="000000"/>
                </a:solidFill>
                <a:latin typeface="Arial"/>
                <a:ea typeface="Arial"/>
                <a:cs typeface="Arial"/>
              </a:defRPr>
            </a:pPr>
            <a:r>
              <a:rPr lang="es-VE" sz="800"/>
              <a:t>Gráfico Nº 4
Caso A: Fuente puntual de un contaminante conservativo
(Variación de la concentración en función de la longitud X del río)</a:t>
            </a:r>
          </a:p>
        </c:rich>
      </c:tx>
      <c:layout>
        <c:manualLayout>
          <c:xMode val="edge"/>
          <c:yMode val="edge"/>
          <c:x val="0.17544989041000386"/>
          <c:y val="1.1494252873563218E-2"/>
        </c:manualLayout>
      </c:layout>
      <c:overlay val="1"/>
      <c:spPr>
        <a:noFill/>
        <a:ln w="25400">
          <a:noFill/>
        </a:ln>
      </c:spPr>
    </c:title>
    <c:autoTitleDeleted val="0"/>
    <c:plotArea>
      <c:layout>
        <c:manualLayout>
          <c:layoutTarget val="inner"/>
          <c:xMode val="edge"/>
          <c:yMode val="edge"/>
          <c:x val="0.17307623409493841"/>
          <c:y val="0.12561166923100117"/>
          <c:w val="0.73260811496588185"/>
          <c:h val="0.72890065465956155"/>
        </c:manualLayout>
      </c:layout>
      <c:scatterChart>
        <c:scatterStyle val="smoothMarker"/>
        <c:varyColors val="0"/>
        <c:ser>
          <c:idx val="0"/>
          <c:order val="0"/>
          <c:tx>
            <c:v>Gráfico Nº 1, Concentración Vs X</c:v>
          </c:tx>
          <c:spPr>
            <a:ln w="12700">
              <a:solidFill>
                <a:srgbClr val="002060"/>
              </a:solidFill>
            </a:ln>
          </c:spPr>
          <c:marker>
            <c:spPr>
              <a:solidFill>
                <a:srgbClr val="002060"/>
              </a:solidFill>
            </c:spPr>
          </c:marker>
          <c:xVal>
            <c:numRef>
              <c:f>'Corrida caso A'!$B$40:$B$49</c:f>
              <c:numCache>
                <c:formatCode>0.00E+00</c:formatCode>
                <c:ptCount val="10"/>
                <c:pt idx="0">
                  <c:v>10</c:v>
                </c:pt>
                <c:pt idx="1">
                  <c:v>21</c:v>
                </c:pt>
                <c:pt idx="2">
                  <c:v>32</c:v>
                </c:pt>
                <c:pt idx="3">
                  <c:v>43</c:v>
                </c:pt>
                <c:pt idx="4">
                  <c:v>54</c:v>
                </c:pt>
                <c:pt idx="5">
                  <c:v>65</c:v>
                </c:pt>
                <c:pt idx="6">
                  <c:v>76</c:v>
                </c:pt>
                <c:pt idx="7">
                  <c:v>87</c:v>
                </c:pt>
                <c:pt idx="8">
                  <c:v>98</c:v>
                </c:pt>
                <c:pt idx="9">
                  <c:v>109</c:v>
                </c:pt>
              </c:numCache>
            </c:numRef>
          </c:xVal>
          <c:yVal>
            <c:numRef>
              <c:f>'Corrida caso A'!$Q$40:$Q$49</c:f>
              <c:numCache>
                <c:formatCode>0.0000</c:formatCode>
                <c:ptCount val="10"/>
                <c:pt idx="0">
                  <c:v>0.84916113061163956</c:v>
                </c:pt>
                <c:pt idx="1">
                  <c:v>0.25987144769434301</c:v>
                </c:pt>
                <c:pt idx="2">
                  <c:v>0.13478371394109548</c:v>
                </c:pt>
                <c:pt idx="3">
                  <c:v>8.5281521921541772E-2</c:v>
                </c:pt>
                <c:pt idx="4">
                  <c:v>5.9949624551850204E-2</c:v>
                </c:pt>
                <c:pt idx="5">
                  <c:v>4.4985549318633529E-2</c:v>
                </c:pt>
                <c:pt idx="6">
                  <c:v>3.52920242246424E-2</c:v>
                </c:pt>
                <c:pt idx="7">
                  <c:v>2.8594930352683311E-2</c:v>
                </c:pt>
                <c:pt idx="8">
                  <c:v>2.3742522170470792E-2</c:v>
                </c:pt>
                <c:pt idx="9">
                  <c:v>2.0095583268687555E-2</c:v>
                </c:pt>
              </c:numCache>
            </c:numRef>
          </c:yVal>
          <c:smooth val="1"/>
        </c:ser>
        <c:dLbls>
          <c:showLegendKey val="0"/>
          <c:showVal val="0"/>
          <c:showCatName val="0"/>
          <c:showSerName val="0"/>
          <c:showPercent val="0"/>
          <c:showBubbleSize val="0"/>
        </c:dLbls>
        <c:axId val="104089088"/>
        <c:axId val="104099840"/>
      </c:scatterChart>
      <c:valAx>
        <c:axId val="104089088"/>
        <c:scaling>
          <c:orientation val="minMax"/>
          <c:max val="100"/>
        </c:scaling>
        <c:delete val="0"/>
        <c:axPos val="b"/>
        <c:majorGridlines>
          <c:spPr>
            <a:ln w="3175">
              <a:solidFill>
                <a:srgbClr val="000000"/>
              </a:solidFill>
              <a:prstDash val="solid"/>
            </a:ln>
          </c:spPr>
        </c:majorGridlines>
        <c:title>
          <c:tx>
            <c:rich>
              <a:bodyPr/>
              <a:lstStyle/>
              <a:p>
                <a:pPr>
                  <a:defRPr lang="es-VE" sz="800" b="1" i="0" u="none" strike="noStrike" baseline="0">
                    <a:solidFill>
                      <a:srgbClr val="000000"/>
                    </a:solidFill>
                    <a:latin typeface="Arial"/>
                    <a:ea typeface="Arial"/>
                    <a:cs typeface="Arial"/>
                  </a:defRPr>
                </a:pPr>
                <a:r>
                  <a:rPr lang="es-VE" sz="800"/>
                  <a:t>Longitud, X (m)</a:t>
                </a:r>
              </a:p>
            </c:rich>
          </c:tx>
          <c:layout>
            <c:manualLayout>
              <c:xMode val="edge"/>
              <c:yMode val="edge"/>
              <c:x val="0.45280056525129075"/>
              <c:y val="0.9330406974990289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lang="es-VE" sz="800" b="0" i="0" u="none" strike="noStrike" baseline="0">
                <a:solidFill>
                  <a:srgbClr val="000000"/>
                </a:solidFill>
                <a:latin typeface="Arial"/>
                <a:ea typeface="Arial"/>
                <a:cs typeface="Arial"/>
              </a:defRPr>
            </a:pPr>
            <a:endParaRPr lang="es-VE"/>
          </a:p>
        </c:txPr>
        <c:crossAx val="104099840"/>
        <c:crosses val="autoZero"/>
        <c:crossBetween val="midCat"/>
        <c:majorUnit val="20"/>
      </c:valAx>
      <c:valAx>
        <c:axId val="104099840"/>
        <c:scaling>
          <c:orientation val="minMax"/>
        </c:scaling>
        <c:delete val="0"/>
        <c:axPos val="l"/>
        <c:majorGridlines>
          <c:spPr>
            <a:ln w="3175">
              <a:solidFill>
                <a:srgbClr val="000000"/>
              </a:solidFill>
              <a:prstDash val="solid"/>
            </a:ln>
          </c:spPr>
        </c:majorGridlines>
        <c:title>
          <c:tx>
            <c:rich>
              <a:bodyPr/>
              <a:lstStyle/>
              <a:p>
                <a:pPr>
                  <a:defRPr lang="es-VE" sz="800" b="0" i="0" u="none" strike="noStrike" baseline="0">
                    <a:solidFill>
                      <a:srgbClr val="000000"/>
                    </a:solidFill>
                    <a:latin typeface="Arial"/>
                    <a:ea typeface="Arial"/>
                    <a:cs typeface="Arial"/>
                  </a:defRPr>
                </a:pPr>
                <a:r>
                  <a:rPr lang="es-VE" sz="800" b="1" i="0" strike="noStrike">
                    <a:solidFill>
                      <a:srgbClr val="000000"/>
                    </a:solidFill>
                    <a:latin typeface="Arial"/>
                    <a:cs typeface="Arial"/>
                  </a:rPr>
                  <a:t>Concentración, (mg/l)</a:t>
                </a:r>
              </a:p>
            </c:rich>
          </c:tx>
          <c:layout>
            <c:manualLayout>
              <c:xMode val="edge"/>
              <c:yMode val="edge"/>
              <c:x val="5.8495163573218947E-2"/>
              <c:y val="0.30737593145684966"/>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lang="es-VE" sz="800" b="0" i="0" u="none" strike="noStrike" baseline="0">
                <a:solidFill>
                  <a:srgbClr val="000000"/>
                </a:solidFill>
                <a:latin typeface="Arial"/>
                <a:ea typeface="Arial"/>
                <a:cs typeface="Arial"/>
              </a:defRPr>
            </a:pPr>
            <a:endParaRPr lang="es-VE"/>
          </a:p>
        </c:txPr>
        <c:crossAx val="104089088"/>
        <c:crosses val="autoZero"/>
        <c:crossBetween val="midCat"/>
      </c:valAx>
      <c:spPr>
        <a:noFill/>
        <a:ln w="3175">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s-VE"/>
    </a:p>
  </c:txPr>
  <c:printSettings>
    <c:headerFooter/>
    <c:pageMargins b="0.75000000000000744" l="0.70000000000000062" r="0.70000000000000062" t="0.750000000000007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V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s-VE" sz="1200" b="1" i="0" u="none" strike="noStrike" baseline="0">
                <a:solidFill>
                  <a:srgbClr val="000000"/>
                </a:solidFill>
                <a:latin typeface="Arial"/>
                <a:ea typeface="Arial"/>
                <a:cs typeface="Arial"/>
              </a:defRPr>
            </a:pPr>
            <a:r>
              <a:rPr lang="es-VE" sz="800"/>
              <a:t>Gráfico Nº 5
Caso A: Fuente puntual de un contaminante conservativo
(Variación de la concentración en función del ancho Y del río)</a:t>
            </a:r>
          </a:p>
        </c:rich>
      </c:tx>
      <c:layout>
        <c:manualLayout>
          <c:xMode val="edge"/>
          <c:yMode val="edge"/>
          <c:x val="0.17014000218590444"/>
          <c:y val="4.2386943011434844E-4"/>
        </c:manualLayout>
      </c:layout>
      <c:overlay val="0"/>
      <c:spPr>
        <a:noFill/>
        <a:ln w="25400">
          <a:noFill/>
        </a:ln>
      </c:spPr>
    </c:title>
    <c:autoTitleDeleted val="0"/>
    <c:plotArea>
      <c:layout>
        <c:manualLayout>
          <c:layoutTarget val="inner"/>
          <c:xMode val="edge"/>
          <c:yMode val="edge"/>
          <c:x val="0.16712375828910617"/>
          <c:y val="0.12561156351182598"/>
          <c:w val="0.73260811496588218"/>
          <c:h val="0.72130321316673063"/>
        </c:manualLayout>
      </c:layout>
      <c:scatterChart>
        <c:scatterStyle val="smoothMarker"/>
        <c:varyColors val="0"/>
        <c:ser>
          <c:idx val="0"/>
          <c:order val="0"/>
          <c:tx>
            <c:v>Gráfico Nº 2, Concentración Vs Y</c:v>
          </c:tx>
          <c:spPr>
            <a:ln w="12700">
              <a:solidFill>
                <a:srgbClr val="002060"/>
              </a:solidFill>
            </a:ln>
          </c:spPr>
          <c:marker>
            <c:spPr>
              <a:solidFill>
                <a:srgbClr val="002060"/>
              </a:solidFill>
              <a:ln>
                <a:solidFill>
                  <a:srgbClr val="002060"/>
                </a:solidFill>
              </a:ln>
            </c:spPr>
          </c:marker>
          <c:xVal>
            <c:numRef>
              <c:f>'Corrida caso A'!$C$52:$C$61</c:f>
              <c:numCache>
                <c:formatCode>0.00E+00</c:formatCode>
                <c:ptCount val="10"/>
                <c:pt idx="0">
                  <c:v>1.1111111111111112</c:v>
                </c:pt>
                <c:pt idx="1">
                  <c:v>3.2222222222222223</c:v>
                </c:pt>
                <c:pt idx="2">
                  <c:v>5.3333333333333339</c:v>
                </c:pt>
                <c:pt idx="3">
                  <c:v>7.4444444444444446</c:v>
                </c:pt>
                <c:pt idx="4">
                  <c:v>9.5555555555555554</c:v>
                </c:pt>
                <c:pt idx="5">
                  <c:v>11.666666666666668</c:v>
                </c:pt>
                <c:pt idx="6">
                  <c:v>13.777777777777779</c:v>
                </c:pt>
                <c:pt idx="7">
                  <c:v>15.888888888888889</c:v>
                </c:pt>
                <c:pt idx="8">
                  <c:v>18</c:v>
                </c:pt>
                <c:pt idx="9">
                  <c:v>20.111111111111111</c:v>
                </c:pt>
              </c:numCache>
            </c:numRef>
          </c:xVal>
          <c:yVal>
            <c:numRef>
              <c:f>'Corrida caso A'!$Q$52:$Q$61</c:f>
              <c:numCache>
                <c:formatCode>0.0000</c:formatCode>
                <c:ptCount val="10"/>
                <c:pt idx="0">
                  <c:v>2.0157978724023879E-2</c:v>
                </c:pt>
                <c:pt idx="1">
                  <c:v>3.9393512897645993E-3</c:v>
                </c:pt>
                <c:pt idx="2">
                  <c:v>1.7961052079146084E-3</c:v>
                </c:pt>
                <c:pt idx="3">
                  <c:v>1.0583259109056232E-3</c:v>
                </c:pt>
                <c:pt idx="4">
                  <c:v>7.0734909238495962E-4</c:v>
                </c:pt>
                <c:pt idx="5">
                  <c:v>5.0967208165881228E-4</c:v>
                </c:pt>
                <c:pt idx="6">
                  <c:v>3.860588984058052E-4</c:v>
                </c:pt>
                <c:pt idx="7">
                  <c:v>3.0304001764438549E-4</c:v>
                </c:pt>
                <c:pt idx="8">
                  <c:v>2.4431519619324128E-4</c:v>
                </c:pt>
                <c:pt idx="9">
                  <c:v>2.011046640417962E-4</c:v>
                </c:pt>
              </c:numCache>
            </c:numRef>
          </c:yVal>
          <c:smooth val="1"/>
        </c:ser>
        <c:dLbls>
          <c:showLegendKey val="0"/>
          <c:showVal val="0"/>
          <c:showCatName val="0"/>
          <c:showSerName val="0"/>
          <c:showPercent val="0"/>
          <c:showBubbleSize val="0"/>
        </c:dLbls>
        <c:axId val="104109184"/>
        <c:axId val="104111488"/>
      </c:scatterChart>
      <c:valAx>
        <c:axId val="104109184"/>
        <c:scaling>
          <c:orientation val="minMax"/>
          <c:max val="20"/>
          <c:min val="0"/>
        </c:scaling>
        <c:delete val="0"/>
        <c:axPos val="t"/>
        <c:majorGridlines>
          <c:spPr>
            <a:ln w="3175">
              <a:solidFill>
                <a:srgbClr val="000000"/>
              </a:solidFill>
              <a:prstDash val="solid"/>
            </a:ln>
          </c:spPr>
        </c:majorGridlines>
        <c:title>
          <c:tx>
            <c:rich>
              <a:bodyPr/>
              <a:lstStyle/>
              <a:p>
                <a:pPr>
                  <a:defRPr lang="es-VE" sz="800" b="1" i="0" u="none" strike="noStrike" baseline="0">
                    <a:solidFill>
                      <a:srgbClr val="000000"/>
                    </a:solidFill>
                    <a:latin typeface="Arial"/>
                    <a:ea typeface="Arial"/>
                    <a:cs typeface="Arial"/>
                  </a:defRPr>
                </a:pPr>
                <a:r>
                  <a:rPr lang="es-VE" sz="800"/>
                  <a:t>Ancho, Y (m)</a:t>
                </a:r>
              </a:p>
            </c:rich>
          </c:tx>
          <c:layout>
            <c:manualLayout>
              <c:xMode val="edge"/>
              <c:yMode val="edge"/>
              <c:x val="0.45280051518596875"/>
              <c:y val="0.9216447944007069"/>
            </c:manualLayout>
          </c:layout>
          <c:overlay val="0"/>
          <c:spPr>
            <a:noFill/>
            <a:ln w="25400">
              <a:noFill/>
            </a:ln>
          </c:spPr>
        </c:title>
        <c:numFmt formatCode="#,##0" sourceLinked="0"/>
        <c:majorTickMark val="out"/>
        <c:minorTickMark val="none"/>
        <c:tickLblPos val="low"/>
        <c:spPr>
          <a:ln w="3175">
            <a:solidFill>
              <a:srgbClr val="000000"/>
            </a:solidFill>
            <a:prstDash val="solid"/>
          </a:ln>
        </c:spPr>
        <c:txPr>
          <a:bodyPr rot="0" vert="horz"/>
          <a:lstStyle/>
          <a:p>
            <a:pPr>
              <a:defRPr lang="es-VE" sz="800" b="0" i="0" u="none" strike="noStrike" baseline="0">
                <a:solidFill>
                  <a:srgbClr val="000000"/>
                </a:solidFill>
                <a:latin typeface="Arial"/>
                <a:ea typeface="Arial"/>
                <a:cs typeface="Arial"/>
              </a:defRPr>
            </a:pPr>
            <a:endParaRPr lang="es-VE"/>
          </a:p>
        </c:txPr>
        <c:crossAx val="104111488"/>
        <c:crosses val="max"/>
        <c:crossBetween val="midCat"/>
        <c:majorUnit val="2"/>
      </c:valAx>
      <c:valAx>
        <c:axId val="104111488"/>
        <c:scaling>
          <c:orientation val="minMax"/>
        </c:scaling>
        <c:delete val="0"/>
        <c:axPos val="l"/>
        <c:majorGridlines>
          <c:spPr>
            <a:ln w="3175">
              <a:solidFill>
                <a:srgbClr val="000000"/>
              </a:solidFill>
              <a:prstDash val="solid"/>
            </a:ln>
          </c:spPr>
        </c:majorGridlines>
        <c:title>
          <c:tx>
            <c:rich>
              <a:bodyPr/>
              <a:lstStyle/>
              <a:p>
                <a:pPr>
                  <a:defRPr lang="es-VE" sz="800" b="0" i="0" u="none" strike="noStrike" baseline="0">
                    <a:solidFill>
                      <a:srgbClr val="000000"/>
                    </a:solidFill>
                    <a:latin typeface="Arial"/>
                    <a:ea typeface="Arial"/>
                    <a:cs typeface="Arial"/>
                  </a:defRPr>
                </a:pPr>
                <a:r>
                  <a:rPr lang="es-VE" sz="800" b="1" i="0" strike="noStrike">
                    <a:solidFill>
                      <a:srgbClr val="000000"/>
                    </a:solidFill>
                    <a:latin typeface="Arial"/>
                    <a:cs typeface="Arial"/>
                  </a:rPr>
                  <a:t>Concentración, (mg/l)</a:t>
                </a:r>
              </a:p>
            </c:rich>
          </c:tx>
          <c:layout>
            <c:manualLayout>
              <c:xMode val="edge"/>
              <c:yMode val="edge"/>
              <c:x val="4.0893120237946327E-2"/>
              <c:y val="0.29769103648368428"/>
            </c:manualLayout>
          </c:layout>
          <c:overlay val="0"/>
          <c:spPr>
            <a:noFill/>
            <a:ln w="25400">
              <a:noFill/>
            </a:ln>
          </c:spPr>
        </c:title>
        <c:numFmt formatCode="#,##0.000" sourceLinked="0"/>
        <c:majorTickMark val="out"/>
        <c:minorTickMark val="none"/>
        <c:tickLblPos val="nextTo"/>
        <c:spPr>
          <a:ln w="3175">
            <a:solidFill>
              <a:srgbClr val="000000"/>
            </a:solidFill>
            <a:prstDash val="solid"/>
          </a:ln>
        </c:spPr>
        <c:txPr>
          <a:bodyPr rot="0" vert="horz"/>
          <a:lstStyle/>
          <a:p>
            <a:pPr>
              <a:defRPr lang="es-VE" sz="800" b="0" i="0" u="none" strike="noStrike" baseline="0">
                <a:solidFill>
                  <a:srgbClr val="000000"/>
                </a:solidFill>
                <a:latin typeface="Arial"/>
                <a:ea typeface="Arial"/>
                <a:cs typeface="Arial"/>
              </a:defRPr>
            </a:pPr>
            <a:endParaRPr lang="es-VE"/>
          </a:p>
        </c:txPr>
        <c:crossAx val="104109184"/>
        <c:crosses val="autoZero"/>
        <c:crossBetween val="midCat"/>
      </c:valAx>
      <c:spPr>
        <a:noFill/>
        <a:ln w="3175">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s-VE"/>
    </a:p>
  </c:txPr>
  <c:printSettings>
    <c:headerFooter/>
    <c:pageMargins b="0.75000000000000766" l="0.70000000000000062" r="0.70000000000000062" t="0.750000000000007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V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lang="es-VE" sz="1200" b="1" i="0" u="none" strike="noStrike" kern="1200" baseline="0">
                <a:solidFill>
                  <a:srgbClr val="000000"/>
                </a:solidFill>
                <a:latin typeface="Arial"/>
                <a:ea typeface="Arial"/>
                <a:cs typeface="Arial"/>
              </a:defRPr>
            </a:pPr>
            <a:r>
              <a:rPr lang="es-VE" sz="800"/>
              <a:t>Gráfico Nº 6
Caso A: Fuente puntual de un contaminante conservativo
(Variación de la concentración en función del p</a:t>
            </a:r>
            <a:r>
              <a:rPr lang="es-VE" sz="800" b="1" i="0" u="none" strike="noStrike" baseline="0"/>
              <a:t>rofundidad Z</a:t>
            </a:r>
            <a:r>
              <a:rPr lang="es-VE" sz="800"/>
              <a:t> del río)</a:t>
            </a:r>
          </a:p>
        </c:rich>
      </c:tx>
      <c:layout>
        <c:manualLayout>
          <c:xMode val="edge"/>
          <c:yMode val="edge"/>
          <c:x val="0.15588872336903833"/>
          <c:y val="1.9406123541441912E-3"/>
        </c:manualLayout>
      </c:layout>
      <c:overlay val="0"/>
      <c:spPr>
        <a:noFill/>
        <a:ln w="25400">
          <a:noFill/>
        </a:ln>
      </c:spPr>
    </c:title>
    <c:autoTitleDeleted val="0"/>
    <c:plotArea>
      <c:layout>
        <c:manualLayout>
          <c:layoutTarget val="inner"/>
          <c:xMode val="edge"/>
          <c:yMode val="edge"/>
          <c:x val="0.17070014896786737"/>
          <c:y val="0.10312187885478828"/>
          <c:w val="0.77658437965524552"/>
          <c:h val="0.6078093519756248"/>
        </c:manualLayout>
      </c:layout>
      <c:scatterChart>
        <c:scatterStyle val="smoothMarker"/>
        <c:varyColors val="0"/>
        <c:ser>
          <c:idx val="0"/>
          <c:order val="0"/>
          <c:tx>
            <c:v>Gráfico Nº3, Concentración Vs Z</c:v>
          </c:tx>
          <c:spPr>
            <a:ln w="12700">
              <a:solidFill>
                <a:srgbClr val="002060"/>
              </a:solidFill>
              <a:prstDash val="solid"/>
            </a:ln>
          </c:spPr>
          <c:marker>
            <c:symbol val="diamond"/>
            <c:size val="5"/>
            <c:spPr>
              <a:solidFill>
                <a:srgbClr val="000080"/>
              </a:solidFill>
              <a:ln>
                <a:solidFill>
                  <a:srgbClr val="000080"/>
                </a:solidFill>
                <a:prstDash val="solid"/>
              </a:ln>
            </c:spPr>
          </c:marker>
          <c:xVal>
            <c:numRef>
              <c:f>'Corrida caso A'!$D$64:$D$73</c:f>
              <c:numCache>
                <c:formatCode>0.00E+00</c:formatCode>
                <c:ptCount val="10"/>
                <c:pt idx="0">
                  <c:v>2.2222222222222223</c:v>
                </c:pt>
                <c:pt idx="1">
                  <c:v>5.4444444444444446</c:v>
                </c:pt>
                <c:pt idx="2">
                  <c:v>8.6666666666666679</c:v>
                </c:pt>
                <c:pt idx="3">
                  <c:v>11.888888888888889</c:v>
                </c:pt>
                <c:pt idx="4">
                  <c:v>15.111111111111111</c:v>
                </c:pt>
                <c:pt idx="5">
                  <c:v>18.333333333333336</c:v>
                </c:pt>
                <c:pt idx="6">
                  <c:v>21.555555555555557</c:v>
                </c:pt>
                <c:pt idx="7">
                  <c:v>24.777777777777779</c:v>
                </c:pt>
                <c:pt idx="8">
                  <c:v>28</c:v>
                </c:pt>
                <c:pt idx="9">
                  <c:v>31.222222222222221</c:v>
                </c:pt>
              </c:numCache>
            </c:numRef>
          </c:xVal>
          <c:yVal>
            <c:numRef>
              <c:f>'Corrida caso A'!$Q$64:$Q$73</c:f>
              <c:numCache>
                <c:formatCode>General</c:formatCode>
                <c:ptCount val="10"/>
                <c:pt idx="0">
                  <c:v>6.9893690786315705E-3</c:v>
                </c:pt>
                <c:pt idx="1">
                  <c:v>1.7481659398143746E-3</c:v>
                </c:pt>
                <c:pt idx="2">
                  <c:v>8.3725418089266907E-4</c:v>
                </c:pt>
                <c:pt idx="3">
                  <c:v>5.0150497748503351E-4</c:v>
                </c:pt>
                <c:pt idx="4">
                  <c:v>3.3688118990993221E-4</c:v>
                </c:pt>
                <c:pt idx="5">
                  <c:v>2.4267911585530773E-4</c:v>
                </c:pt>
                <c:pt idx="6">
                  <c:v>1.8325270978284902E-4</c:v>
                </c:pt>
                <c:pt idx="7">
                  <c:v>1.431539957911074E-4</c:v>
                </c:pt>
                <c:pt idx="8">
                  <c:v>1.1472981319335976E-4</c:v>
                </c:pt>
                <c:pt idx="9">
                  <c:v>9.3807993213229453E-5</c:v>
                </c:pt>
              </c:numCache>
            </c:numRef>
          </c:yVal>
          <c:smooth val="1"/>
        </c:ser>
        <c:dLbls>
          <c:showLegendKey val="0"/>
          <c:showVal val="0"/>
          <c:showCatName val="0"/>
          <c:showSerName val="0"/>
          <c:showPercent val="0"/>
          <c:showBubbleSize val="0"/>
        </c:dLbls>
        <c:axId val="103824768"/>
        <c:axId val="103839616"/>
      </c:scatterChart>
      <c:valAx>
        <c:axId val="103824768"/>
        <c:scaling>
          <c:orientation val="minMax"/>
          <c:max val="30"/>
        </c:scaling>
        <c:delete val="0"/>
        <c:axPos val="b"/>
        <c:majorGridlines>
          <c:spPr>
            <a:ln w="3175">
              <a:solidFill>
                <a:srgbClr val="000000"/>
              </a:solidFill>
              <a:prstDash val="solid"/>
            </a:ln>
          </c:spPr>
        </c:majorGridlines>
        <c:title>
          <c:tx>
            <c:rich>
              <a:bodyPr/>
              <a:lstStyle/>
              <a:p>
                <a:pPr>
                  <a:defRPr lang="es-VE" sz="800" b="1" i="0" u="none" strike="noStrike" baseline="0">
                    <a:solidFill>
                      <a:srgbClr val="000000"/>
                    </a:solidFill>
                    <a:latin typeface="Arial"/>
                    <a:ea typeface="Arial"/>
                    <a:cs typeface="Arial"/>
                  </a:defRPr>
                </a:pPr>
                <a:r>
                  <a:rPr lang="es-VE" sz="800"/>
                  <a:t>Profundidad , Z (m)</a:t>
                </a:r>
              </a:p>
            </c:rich>
          </c:tx>
          <c:layout>
            <c:manualLayout>
              <c:xMode val="edge"/>
              <c:yMode val="edge"/>
              <c:x val="0.41894634792272911"/>
              <c:y val="0.7742539862115586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lang="es-VE" sz="800" b="0" i="0" u="none" strike="noStrike" baseline="0">
                <a:solidFill>
                  <a:srgbClr val="000000"/>
                </a:solidFill>
                <a:latin typeface="Arial"/>
                <a:ea typeface="Arial"/>
                <a:cs typeface="Arial"/>
              </a:defRPr>
            </a:pPr>
            <a:endParaRPr lang="es-VE"/>
          </a:p>
        </c:txPr>
        <c:crossAx val="103839616"/>
        <c:crosses val="autoZero"/>
        <c:crossBetween val="midCat"/>
        <c:majorUnit val="5"/>
      </c:valAx>
      <c:valAx>
        <c:axId val="103839616"/>
        <c:scaling>
          <c:orientation val="minMax"/>
        </c:scaling>
        <c:delete val="0"/>
        <c:axPos val="l"/>
        <c:majorGridlines>
          <c:spPr>
            <a:ln w="3175">
              <a:solidFill>
                <a:srgbClr val="000000"/>
              </a:solidFill>
              <a:prstDash val="solid"/>
            </a:ln>
          </c:spPr>
        </c:majorGridlines>
        <c:title>
          <c:tx>
            <c:rich>
              <a:bodyPr/>
              <a:lstStyle/>
              <a:p>
                <a:pPr>
                  <a:defRPr lang="es-VE" sz="800" b="0" i="0" u="none" strike="noStrike" baseline="0">
                    <a:solidFill>
                      <a:srgbClr val="000000"/>
                    </a:solidFill>
                    <a:latin typeface="Arial"/>
                    <a:ea typeface="Arial"/>
                    <a:cs typeface="Arial"/>
                  </a:defRPr>
                </a:pPr>
                <a:r>
                  <a:rPr lang="es-VE" sz="800" b="1" i="0" strike="noStrike">
                    <a:solidFill>
                      <a:srgbClr val="000000"/>
                    </a:solidFill>
                    <a:latin typeface="Arial"/>
                    <a:cs typeface="Arial"/>
                  </a:rPr>
                  <a:t>Concentración, (mg/l )</a:t>
                </a:r>
              </a:p>
            </c:rich>
          </c:tx>
          <c:layout>
            <c:manualLayout>
              <c:xMode val="edge"/>
              <c:yMode val="edge"/>
              <c:x val="4.2042042042042073E-2"/>
              <c:y val="0.25622888246431208"/>
            </c:manualLayout>
          </c:layout>
          <c:overlay val="0"/>
          <c:spPr>
            <a:noFill/>
            <a:ln w="25400">
              <a:noFill/>
            </a:ln>
          </c:spPr>
        </c:title>
        <c:numFmt formatCode="#,##0.000" sourceLinked="0"/>
        <c:majorTickMark val="out"/>
        <c:minorTickMark val="none"/>
        <c:tickLblPos val="nextTo"/>
        <c:spPr>
          <a:ln w="3175">
            <a:solidFill>
              <a:srgbClr val="000000"/>
            </a:solidFill>
            <a:prstDash val="solid"/>
          </a:ln>
        </c:spPr>
        <c:txPr>
          <a:bodyPr rot="0" vert="horz"/>
          <a:lstStyle/>
          <a:p>
            <a:pPr>
              <a:defRPr lang="es-VE" sz="800" b="0" i="0" u="none" strike="noStrike" baseline="0">
                <a:solidFill>
                  <a:srgbClr val="000000"/>
                </a:solidFill>
                <a:latin typeface="Arial"/>
                <a:ea typeface="Arial"/>
                <a:cs typeface="Arial"/>
              </a:defRPr>
            </a:pPr>
            <a:endParaRPr lang="es-VE"/>
          </a:p>
        </c:txPr>
        <c:crossAx val="103824768"/>
        <c:crosses val="autoZero"/>
        <c:crossBetween val="midCat"/>
      </c:valAx>
      <c:spPr>
        <a:noFill/>
        <a:ln w="3175">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s-VE"/>
    </a:p>
  </c:txPr>
  <c:printSettings>
    <c:headerFooter/>
    <c:pageMargins b="0.75000000000000744" l="0.70000000000000062" r="0.70000000000000062" t="0.750000000000007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V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lang="es-VE" sz="1200" b="1" i="0" u="none" strike="noStrike" kern="1200" baseline="0">
                <a:solidFill>
                  <a:srgbClr val="000000"/>
                </a:solidFill>
                <a:latin typeface="Arial"/>
                <a:ea typeface="Arial"/>
                <a:cs typeface="Arial"/>
              </a:defRPr>
            </a:pPr>
            <a:r>
              <a:rPr lang="es-VE" sz="800"/>
              <a:t>Gráfico Nº 7
Caso A: Fuente puntual de un contaminante conservativo
(Variación de la concentración en función del tiempo t) </a:t>
            </a:r>
          </a:p>
        </c:rich>
      </c:tx>
      <c:layout>
        <c:manualLayout>
          <c:xMode val="edge"/>
          <c:yMode val="edge"/>
          <c:x val="0.20477933313891344"/>
          <c:y val="1.9549533052554543E-3"/>
        </c:manualLayout>
      </c:layout>
      <c:overlay val="0"/>
      <c:spPr>
        <a:noFill/>
        <a:ln w="25400">
          <a:noFill/>
        </a:ln>
      </c:spPr>
    </c:title>
    <c:autoTitleDeleted val="0"/>
    <c:plotArea>
      <c:layout>
        <c:manualLayout>
          <c:layoutTarget val="inner"/>
          <c:xMode val="edge"/>
          <c:yMode val="edge"/>
          <c:x val="0.1847244094488189"/>
          <c:y val="9.8678630287493768E-2"/>
          <c:w val="0.76540463692039429"/>
          <c:h val="0.59276664835500159"/>
        </c:manualLayout>
      </c:layout>
      <c:scatterChart>
        <c:scatterStyle val="smoothMarker"/>
        <c:varyColors val="0"/>
        <c:ser>
          <c:idx val="0"/>
          <c:order val="0"/>
          <c:tx>
            <c:v>Gráfico Nº 4, Concentración Vs t</c:v>
          </c:tx>
          <c:spPr>
            <a:ln w="12700">
              <a:solidFill>
                <a:srgbClr val="002060"/>
              </a:solidFill>
              <a:prstDash val="solid"/>
            </a:ln>
          </c:spPr>
          <c:marker>
            <c:symbol val="diamond"/>
            <c:size val="5"/>
            <c:spPr>
              <a:solidFill>
                <a:srgbClr val="002060"/>
              </a:solidFill>
              <a:ln>
                <a:solidFill>
                  <a:srgbClr val="000080"/>
                </a:solidFill>
                <a:prstDash val="solid"/>
              </a:ln>
            </c:spPr>
          </c:marker>
          <c:xVal>
            <c:numRef>
              <c:f>'Corrida caso A'!$E$76:$E$85</c:f>
              <c:numCache>
                <c:formatCode>0.00E+00</c:formatCode>
                <c:ptCount val="10"/>
                <c:pt idx="0">
                  <c:v>5.5555555555555554</c:v>
                </c:pt>
                <c:pt idx="1">
                  <c:v>12.111111111111111</c:v>
                </c:pt>
                <c:pt idx="2">
                  <c:v>18.666666666666664</c:v>
                </c:pt>
                <c:pt idx="3">
                  <c:v>25.222222222222221</c:v>
                </c:pt>
                <c:pt idx="4">
                  <c:v>31.777777777777779</c:v>
                </c:pt>
                <c:pt idx="5">
                  <c:v>38.333333333333329</c:v>
                </c:pt>
                <c:pt idx="6">
                  <c:v>44.888888888888886</c:v>
                </c:pt>
                <c:pt idx="7">
                  <c:v>51.444444444444443</c:v>
                </c:pt>
                <c:pt idx="8">
                  <c:v>58</c:v>
                </c:pt>
                <c:pt idx="9">
                  <c:v>64.555555555555557</c:v>
                </c:pt>
              </c:numCache>
            </c:numRef>
          </c:xVal>
          <c:yVal>
            <c:numRef>
              <c:f>'Corrida caso A'!$Q$76:$Q$85</c:f>
              <c:numCache>
                <c:formatCode>General</c:formatCode>
                <c:ptCount val="10"/>
                <c:pt idx="0">
                  <c:v>1.7197726712264507</c:v>
                </c:pt>
                <c:pt idx="1">
                  <c:v>0.54866825103426198</c:v>
                </c:pt>
                <c:pt idx="2">
                  <c:v>0.2888278514731239</c:v>
                </c:pt>
                <c:pt idx="3">
                  <c:v>0.18444801442912739</c:v>
                </c:pt>
                <c:pt idx="4">
                  <c:v>0.13060832313550544</c:v>
                </c:pt>
                <c:pt idx="5">
                  <c:v>9.864072061344499E-2</c:v>
                </c:pt>
                <c:pt idx="6">
                  <c:v>7.7854828966959111E-2</c:v>
                </c:pt>
                <c:pt idx="7">
                  <c:v>6.3451235627807814E-2</c:v>
                </c:pt>
                <c:pt idx="8">
                  <c:v>5.2988459700635149E-2</c:v>
                </c:pt>
                <c:pt idx="9">
                  <c:v>4.5106980274282067E-2</c:v>
                </c:pt>
              </c:numCache>
            </c:numRef>
          </c:yVal>
          <c:smooth val="1"/>
        </c:ser>
        <c:dLbls>
          <c:showLegendKey val="0"/>
          <c:showVal val="0"/>
          <c:showCatName val="0"/>
          <c:showSerName val="0"/>
          <c:showPercent val="0"/>
          <c:showBubbleSize val="0"/>
        </c:dLbls>
        <c:axId val="103884288"/>
        <c:axId val="103890944"/>
      </c:scatterChart>
      <c:valAx>
        <c:axId val="103884288"/>
        <c:scaling>
          <c:orientation val="minMax"/>
        </c:scaling>
        <c:delete val="0"/>
        <c:axPos val="b"/>
        <c:majorGridlines>
          <c:spPr>
            <a:ln w="3175">
              <a:solidFill>
                <a:srgbClr val="000000"/>
              </a:solidFill>
              <a:prstDash val="solid"/>
            </a:ln>
          </c:spPr>
        </c:majorGridlines>
        <c:title>
          <c:tx>
            <c:rich>
              <a:bodyPr/>
              <a:lstStyle/>
              <a:p>
                <a:pPr>
                  <a:defRPr lang="es-VE" sz="800" b="1" i="0" u="none" strike="noStrike" baseline="0">
                    <a:solidFill>
                      <a:srgbClr val="000000"/>
                    </a:solidFill>
                    <a:latin typeface="Arial"/>
                    <a:ea typeface="Arial"/>
                    <a:cs typeface="Arial"/>
                  </a:defRPr>
                </a:pPr>
                <a:r>
                  <a:rPr lang="es-VE" sz="800"/>
                  <a:t>Tiempo, t (s)</a:t>
                </a:r>
              </a:p>
            </c:rich>
          </c:tx>
          <c:layout>
            <c:manualLayout>
              <c:xMode val="edge"/>
              <c:yMode val="edge"/>
              <c:x val="0.46690920579372031"/>
              <c:y val="0.7460855765122386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lang="es-VE" sz="800" b="0" i="0" u="none" strike="noStrike" baseline="0">
                <a:solidFill>
                  <a:srgbClr val="000000"/>
                </a:solidFill>
                <a:latin typeface="Arial"/>
                <a:ea typeface="Arial"/>
                <a:cs typeface="Arial"/>
              </a:defRPr>
            </a:pPr>
            <a:endParaRPr lang="es-VE"/>
          </a:p>
        </c:txPr>
        <c:crossAx val="103890944"/>
        <c:crosses val="autoZero"/>
        <c:crossBetween val="midCat"/>
      </c:valAx>
      <c:valAx>
        <c:axId val="103890944"/>
        <c:scaling>
          <c:orientation val="minMax"/>
        </c:scaling>
        <c:delete val="0"/>
        <c:axPos val="l"/>
        <c:majorGridlines>
          <c:spPr>
            <a:ln w="3175">
              <a:solidFill>
                <a:srgbClr val="000000"/>
              </a:solidFill>
              <a:prstDash val="solid"/>
            </a:ln>
          </c:spPr>
        </c:majorGridlines>
        <c:title>
          <c:tx>
            <c:rich>
              <a:bodyPr/>
              <a:lstStyle/>
              <a:p>
                <a:pPr>
                  <a:defRPr lang="es-VE" sz="800" b="0" i="0" u="none" strike="noStrike" baseline="0">
                    <a:solidFill>
                      <a:srgbClr val="000000"/>
                    </a:solidFill>
                    <a:latin typeface="Arial"/>
                    <a:ea typeface="Arial"/>
                    <a:cs typeface="Arial"/>
                  </a:defRPr>
                </a:pPr>
                <a:r>
                  <a:rPr lang="es-VE" sz="800" b="1" i="0" strike="noStrike">
                    <a:solidFill>
                      <a:srgbClr val="000000"/>
                    </a:solidFill>
                    <a:latin typeface="Arial"/>
                    <a:cs typeface="Arial"/>
                  </a:rPr>
                  <a:t>Concentración, (mg/l )</a:t>
                </a:r>
              </a:p>
            </c:rich>
          </c:tx>
          <c:layout>
            <c:manualLayout>
              <c:xMode val="edge"/>
              <c:yMode val="edge"/>
              <c:x val="6.7901234567901494E-2"/>
              <c:y val="0.24971616919978246"/>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lang="es-VE" sz="800" b="0" i="0" u="none" strike="noStrike" baseline="0">
                <a:solidFill>
                  <a:srgbClr val="000000"/>
                </a:solidFill>
                <a:latin typeface="Arial"/>
                <a:ea typeface="Arial"/>
                <a:cs typeface="Arial"/>
              </a:defRPr>
            </a:pPr>
            <a:endParaRPr lang="es-VE"/>
          </a:p>
        </c:txPr>
        <c:crossAx val="103884288"/>
        <c:crosses val="autoZero"/>
        <c:crossBetween val="midCat"/>
      </c:valAx>
      <c:spPr>
        <a:noFill/>
        <a:ln w="3175">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s-VE"/>
    </a:p>
  </c:txPr>
  <c:printSettings>
    <c:headerFooter/>
    <c:pageMargins b="0.75000000000000744" l="0.70000000000000062" r="0.70000000000000062" t="0.750000000000007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V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10876803551609"/>
          <c:y val="0.12561174551386622"/>
          <c:w val="0.7758046614872367"/>
          <c:h val="0.77487765089722671"/>
        </c:manualLayout>
      </c:layout>
      <c:scatterChart>
        <c:scatterStyle val="smoothMarker"/>
        <c:varyColors val="0"/>
        <c:ser>
          <c:idx val="0"/>
          <c:order val="0"/>
          <c:tx>
            <c:v>Gráfico Nº 1 C VS X</c:v>
          </c:tx>
          <c:xVal>
            <c:numRef>
              <c:f>'Corrida caso A'!$B$40:$B$49</c:f>
              <c:numCache>
                <c:formatCode>0.00E+00</c:formatCode>
                <c:ptCount val="10"/>
                <c:pt idx="0">
                  <c:v>10</c:v>
                </c:pt>
                <c:pt idx="1">
                  <c:v>21</c:v>
                </c:pt>
                <c:pt idx="2">
                  <c:v>32</c:v>
                </c:pt>
                <c:pt idx="3">
                  <c:v>43</c:v>
                </c:pt>
                <c:pt idx="4">
                  <c:v>54</c:v>
                </c:pt>
                <c:pt idx="5">
                  <c:v>65</c:v>
                </c:pt>
                <c:pt idx="6">
                  <c:v>76</c:v>
                </c:pt>
                <c:pt idx="7">
                  <c:v>87</c:v>
                </c:pt>
                <c:pt idx="8">
                  <c:v>98</c:v>
                </c:pt>
                <c:pt idx="9">
                  <c:v>109</c:v>
                </c:pt>
              </c:numCache>
            </c:numRef>
          </c:xVal>
          <c:yVal>
            <c:numRef>
              <c:f>'Corrida caso A'!$Q$40:$Q$49</c:f>
              <c:numCache>
                <c:formatCode>0.0000</c:formatCode>
                <c:ptCount val="10"/>
                <c:pt idx="0">
                  <c:v>0.84916113061163956</c:v>
                </c:pt>
                <c:pt idx="1">
                  <c:v>0.25987144769434301</c:v>
                </c:pt>
                <c:pt idx="2">
                  <c:v>0.13478371394109548</c:v>
                </c:pt>
                <c:pt idx="3">
                  <c:v>8.5281521921541772E-2</c:v>
                </c:pt>
                <c:pt idx="4">
                  <c:v>5.9949624551850204E-2</c:v>
                </c:pt>
                <c:pt idx="5">
                  <c:v>4.4985549318633529E-2</c:v>
                </c:pt>
                <c:pt idx="6">
                  <c:v>3.52920242246424E-2</c:v>
                </c:pt>
                <c:pt idx="7">
                  <c:v>2.8594930352683311E-2</c:v>
                </c:pt>
                <c:pt idx="8">
                  <c:v>2.3742522170470792E-2</c:v>
                </c:pt>
                <c:pt idx="9">
                  <c:v>2.0095583268687555E-2</c:v>
                </c:pt>
              </c:numCache>
            </c:numRef>
          </c:yVal>
          <c:smooth val="1"/>
        </c:ser>
        <c:dLbls>
          <c:showLegendKey val="0"/>
          <c:showVal val="0"/>
          <c:showCatName val="0"/>
          <c:showSerName val="0"/>
          <c:showPercent val="0"/>
          <c:showBubbleSize val="0"/>
        </c:dLbls>
        <c:axId val="102737792"/>
        <c:axId val="103956480"/>
      </c:scatterChart>
      <c:valAx>
        <c:axId val="102737792"/>
        <c:scaling>
          <c:orientation val="minMax"/>
          <c:max val="100"/>
        </c:scaling>
        <c:delete val="0"/>
        <c:axPos val="b"/>
        <c:majorGridlines>
          <c:spPr>
            <a:ln w="3175">
              <a:solidFill>
                <a:srgbClr val="000000"/>
              </a:solidFill>
              <a:prstDash val="solid"/>
            </a:ln>
          </c:spPr>
        </c:majorGridlines>
        <c:title>
          <c:tx>
            <c:rich>
              <a:bodyPr/>
              <a:lstStyle/>
              <a:p>
                <a:pPr>
                  <a:defRPr lang="es-VE" sz="1125" b="1" i="0" u="none" strike="noStrike" baseline="0">
                    <a:solidFill>
                      <a:srgbClr val="000000"/>
                    </a:solidFill>
                    <a:latin typeface="Arial"/>
                    <a:ea typeface="Arial"/>
                    <a:cs typeface="Arial"/>
                  </a:defRPr>
                </a:pPr>
                <a:r>
                  <a:rPr lang="es-VE"/>
                  <a:t>Longitud</a:t>
                </a:r>
                <a:r>
                  <a:rPr lang="es-VE" baseline="0"/>
                  <a:t>, X </a:t>
                </a:r>
                <a:r>
                  <a:rPr lang="es-VE"/>
                  <a:t>(m)</a:t>
                </a:r>
              </a:p>
            </c:rich>
          </c:tx>
          <c:layout>
            <c:manualLayout>
              <c:xMode val="edge"/>
              <c:yMode val="edge"/>
              <c:x val="0.42212356640769538"/>
              <c:y val="0.9467101685698806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lang="es-VE" sz="800" b="0" i="0" u="none" strike="noStrike" baseline="0">
                <a:solidFill>
                  <a:srgbClr val="000000"/>
                </a:solidFill>
                <a:latin typeface="Arial"/>
                <a:ea typeface="Arial"/>
                <a:cs typeface="Arial"/>
              </a:defRPr>
            </a:pPr>
            <a:endParaRPr lang="es-VE"/>
          </a:p>
        </c:txPr>
        <c:crossAx val="103956480"/>
        <c:crosses val="autoZero"/>
        <c:crossBetween val="midCat"/>
        <c:majorUnit val="20"/>
      </c:valAx>
      <c:valAx>
        <c:axId val="103956480"/>
        <c:scaling>
          <c:orientation val="minMax"/>
        </c:scaling>
        <c:delete val="0"/>
        <c:axPos val="l"/>
        <c:majorGridlines>
          <c:spPr>
            <a:ln w="3175">
              <a:solidFill>
                <a:srgbClr val="000000"/>
              </a:solidFill>
              <a:prstDash val="solid"/>
            </a:ln>
          </c:spPr>
        </c:majorGridlines>
        <c:title>
          <c:tx>
            <c:rich>
              <a:bodyPr/>
              <a:lstStyle/>
              <a:p>
                <a:pPr>
                  <a:defRPr lang="es-VE" sz="800" b="0" i="0" u="none" strike="noStrike" baseline="0">
                    <a:solidFill>
                      <a:srgbClr val="000000"/>
                    </a:solidFill>
                    <a:latin typeface="Arial"/>
                    <a:ea typeface="Arial"/>
                    <a:cs typeface="Arial"/>
                  </a:defRPr>
                </a:pPr>
                <a:r>
                  <a:rPr lang="es-VE" sz="1125" b="1" i="0" strike="noStrike">
                    <a:solidFill>
                      <a:srgbClr val="000000"/>
                    </a:solidFill>
                    <a:latin typeface="Arial"/>
                    <a:cs typeface="Arial"/>
                  </a:rPr>
                  <a:t>Concentración, (mg/l)</a:t>
                </a:r>
              </a:p>
            </c:rich>
          </c:tx>
          <c:layout>
            <c:manualLayout>
              <c:xMode val="edge"/>
              <c:yMode val="edge"/>
              <c:x val="2.4417314095449602E-2"/>
              <c:y val="0.3665035345296358"/>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lang="es-VE" sz="800" b="0" i="0" u="none" strike="noStrike" baseline="0">
                <a:solidFill>
                  <a:srgbClr val="000000"/>
                </a:solidFill>
                <a:latin typeface="Arial"/>
                <a:ea typeface="Arial"/>
                <a:cs typeface="Arial"/>
              </a:defRPr>
            </a:pPr>
            <a:endParaRPr lang="es-VE"/>
          </a:p>
        </c:txPr>
        <c:crossAx val="102737792"/>
        <c:crosses val="autoZero"/>
        <c:crossBetween val="midCat"/>
      </c:valAx>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s-VE"/>
    </a:p>
  </c:txPr>
  <c:printSettings>
    <c:headerFooter/>
    <c:pageMargins b="0.74803149606299779" l="0.70866141732284105" r="0.70866141732284105" t="0.74803149606299779" header="0.31496062992126506" footer="0.31496062992126506"/>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V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10876803551609"/>
          <c:y val="0.14355628058728023"/>
          <c:w val="0.7758046614872367"/>
          <c:h val="0.75693311582381761"/>
        </c:manualLayout>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'Corrida caso A'!$C$52:$C$61</c:f>
              <c:numCache>
                <c:formatCode>0.00E+00</c:formatCode>
                <c:ptCount val="10"/>
                <c:pt idx="0">
                  <c:v>1.1111111111111112</c:v>
                </c:pt>
                <c:pt idx="1">
                  <c:v>3.2222222222222223</c:v>
                </c:pt>
                <c:pt idx="2">
                  <c:v>5.3333333333333339</c:v>
                </c:pt>
                <c:pt idx="3">
                  <c:v>7.4444444444444446</c:v>
                </c:pt>
                <c:pt idx="4">
                  <c:v>9.5555555555555554</c:v>
                </c:pt>
                <c:pt idx="5">
                  <c:v>11.666666666666668</c:v>
                </c:pt>
                <c:pt idx="6">
                  <c:v>13.777777777777779</c:v>
                </c:pt>
                <c:pt idx="7">
                  <c:v>15.888888888888889</c:v>
                </c:pt>
                <c:pt idx="8">
                  <c:v>18</c:v>
                </c:pt>
                <c:pt idx="9">
                  <c:v>20.111111111111111</c:v>
                </c:pt>
              </c:numCache>
            </c:numRef>
          </c:xVal>
          <c:yVal>
            <c:numRef>
              <c:f>'Corrida caso A'!$Q$52:$Q$61</c:f>
              <c:numCache>
                <c:formatCode>0.0000</c:formatCode>
                <c:ptCount val="10"/>
                <c:pt idx="0">
                  <c:v>2.0157978724023879E-2</c:v>
                </c:pt>
                <c:pt idx="1">
                  <c:v>3.9393512897645993E-3</c:v>
                </c:pt>
                <c:pt idx="2">
                  <c:v>1.7961052079146084E-3</c:v>
                </c:pt>
                <c:pt idx="3">
                  <c:v>1.0583259109056232E-3</c:v>
                </c:pt>
                <c:pt idx="4">
                  <c:v>7.0734909238495962E-4</c:v>
                </c:pt>
                <c:pt idx="5">
                  <c:v>5.0967208165881228E-4</c:v>
                </c:pt>
                <c:pt idx="6">
                  <c:v>3.860588984058052E-4</c:v>
                </c:pt>
                <c:pt idx="7">
                  <c:v>3.0304001764438549E-4</c:v>
                </c:pt>
                <c:pt idx="8">
                  <c:v>2.4431519619324128E-4</c:v>
                </c:pt>
                <c:pt idx="9">
                  <c:v>2.011046640417962E-4</c:v>
                </c:pt>
              </c:numCache>
            </c:numRef>
          </c:yVal>
          <c:smooth val="1"/>
        </c:ser>
        <c:dLbls>
          <c:showLegendKey val="0"/>
          <c:showVal val="0"/>
          <c:showCatName val="0"/>
          <c:showSerName val="0"/>
          <c:showPercent val="0"/>
          <c:showBubbleSize val="0"/>
        </c:dLbls>
        <c:axId val="103698432"/>
        <c:axId val="103700736"/>
      </c:scatterChart>
      <c:valAx>
        <c:axId val="103698432"/>
        <c:scaling>
          <c:orientation val="minMax"/>
          <c:max val="20"/>
          <c:min val="0"/>
        </c:scaling>
        <c:delete val="0"/>
        <c:axPos val="b"/>
        <c:majorGridlines>
          <c:spPr>
            <a:ln w="3175">
              <a:solidFill>
                <a:srgbClr val="000000"/>
              </a:solidFill>
              <a:prstDash val="solid"/>
            </a:ln>
          </c:spPr>
        </c:majorGridlines>
        <c:title>
          <c:tx>
            <c:rich>
              <a:bodyPr/>
              <a:lstStyle/>
              <a:p>
                <a:pPr>
                  <a:defRPr lang="es-VE" sz="1125" b="1" i="0" u="none" strike="noStrike" baseline="0">
                    <a:solidFill>
                      <a:srgbClr val="000000"/>
                    </a:solidFill>
                    <a:latin typeface="Arial"/>
                    <a:ea typeface="Arial"/>
                    <a:cs typeface="Arial"/>
                  </a:defRPr>
                </a:pPr>
                <a:r>
                  <a:rPr lang="es-VE"/>
                  <a:t>Ancho, X (m)</a:t>
                </a:r>
              </a:p>
            </c:rich>
          </c:tx>
          <c:layout>
            <c:manualLayout>
              <c:xMode val="edge"/>
              <c:yMode val="edge"/>
              <c:x val="0.43840177580467293"/>
              <c:y val="0.9445350734094616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lang="es-VE" sz="800" b="0" i="0" u="none" strike="noStrike" baseline="0">
                <a:solidFill>
                  <a:srgbClr val="000000"/>
                </a:solidFill>
                <a:latin typeface="Arial"/>
                <a:ea typeface="Arial"/>
                <a:cs typeface="Arial"/>
              </a:defRPr>
            </a:pPr>
            <a:endParaRPr lang="es-VE"/>
          </a:p>
        </c:txPr>
        <c:crossAx val="103700736"/>
        <c:crosses val="autoZero"/>
        <c:crossBetween val="midCat"/>
        <c:majorUnit val="2"/>
      </c:valAx>
      <c:valAx>
        <c:axId val="103700736"/>
        <c:scaling>
          <c:orientation val="minMax"/>
        </c:scaling>
        <c:delete val="0"/>
        <c:axPos val="l"/>
        <c:majorGridlines>
          <c:spPr>
            <a:ln w="3175">
              <a:solidFill>
                <a:srgbClr val="000000"/>
              </a:solidFill>
              <a:prstDash val="solid"/>
            </a:ln>
          </c:spPr>
        </c:majorGridlines>
        <c:title>
          <c:tx>
            <c:rich>
              <a:bodyPr/>
              <a:lstStyle/>
              <a:p>
                <a:pPr>
                  <a:defRPr lang="es-VE" sz="800" b="0" i="0" u="none" strike="noStrike" baseline="0">
                    <a:solidFill>
                      <a:srgbClr val="000000"/>
                    </a:solidFill>
                    <a:latin typeface="Arial"/>
                    <a:ea typeface="Arial"/>
                    <a:cs typeface="Arial"/>
                  </a:defRPr>
                </a:pPr>
                <a:r>
                  <a:rPr lang="es-VE" sz="1125" b="1" i="0" strike="noStrike">
                    <a:solidFill>
                      <a:srgbClr val="000000"/>
                    </a:solidFill>
                    <a:latin typeface="Arial"/>
                    <a:cs typeface="Arial"/>
                  </a:rPr>
                  <a:t>Concentración, (mg/l )</a:t>
                </a:r>
              </a:p>
            </c:rich>
          </c:tx>
          <c:layout>
            <c:manualLayout>
              <c:xMode val="edge"/>
              <c:yMode val="edge"/>
              <c:x val="3.4036256011838698E-2"/>
              <c:y val="0.37411636759108591"/>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lang="es-VE" sz="800" b="0" i="0" u="none" strike="noStrike" baseline="0">
                <a:solidFill>
                  <a:srgbClr val="000000"/>
                </a:solidFill>
                <a:latin typeface="Arial"/>
                <a:ea typeface="Arial"/>
                <a:cs typeface="Arial"/>
              </a:defRPr>
            </a:pPr>
            <a:endParaRPr lang="es-VE"/>
          </a:p>
        </c:txPr>
        <c:crossAx val="103698432"/>
        <c:crosses val="autoZero"/>
        <c:crossBetween val="midCat"/>
      </c:valAx>
      <c:spPr>
        <a:noFill/>
        <a:ln w="3175">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s-VE"/>
    </a:p>
  </c:txPr>
  <c:printSettings>
    <c:headerFooter/>
    <c:pageMargins b="0.75000000000000522" l="0.70000000000000062" r="0.70000000000000062" t="0.75000000000000522" header="0.30000000000000032" footer="0.30000000000000032"/>
    <c:pageSetup/>
  </c:printSettings>
</c:chartSpac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274E28A-A308-4433-829B-92B0699B45AE}" type="doc">
      <dgm:prSet loTypeId="urn:microsoft.com/office/officeart/2005/8/layout/funnel1" loCatId="process" qsTypeId="urn:microsoft.com/office/officeart/2005/8/quickstyle/simple1" qsCatId="simple" csTypeId="urn:microsoft.com/office/officeart/2005/8/colors/accent1_2" csCatId="accent1" phldr="1"/>
      <dgm:spPr/>
      <dgm:t>
        <a:bodyPr/>
        <a:lstStyle/>
        <a:p>
          <a:endParaRPr lang="es-ES"/>
        </a:p>
      </dgm:t>
    </dgm:pt>
    <dgm:pt modelId="{CC6349A8-B0CE-45B5-ACE1-25AAB50EF8B9}">
      <dgm:prSet phldrT="[Texto]" custT="1"/>
      <dgm:spPr/>
      <dgm:t>
        <a:bodyPr/>
        <a:lstStyle/>
        <a:p>
          <a:r>
            <a:rPr lang="es-ES" sz="1100"/>
            <a:t>C</a:t>
          </a:r>
          <a:r>
            <a:rPr lang="es-ES" sz="1100" baseline="-25000">
              <a:latin typeface="Arial" pitchFamily="34" charset="0"/>
            </a:rPr>
            <a:t>X </a:t>
          </a:r>
          <a:r>
            <a:rPr lang="es-ES" sz="1100" baseline="0">
              <a:latin typeface="Arial" pitchFamily="34" charset="0"/>
            </a:rPr>
            <a:t>vs. X</a:t>
          </a:r>
        </a:p>
      </dgm:t>
    </dgm:pt>
    <dgm:pt modelId="{FBDCFE6A-7EF2-4CB2-8086-19A5B99B652C}" type="parTrans" cxnId="{D47AA284-44F2-42C6-A867-E068AE2998D8}">
      <dgm:prSet/>
      <dgm:spPr/>
      <dgm:t>
        <a:bodyPr/>
        <a:lstStyle/>
        <a:p>
          <a:endParaRPr lang="es-ES"/>
        </a:p>
      </dgm:t>
    </dgm:pt>
    <dgm:pt modelId="{9BF377DD-3FDD-47AD-B843-4F89E457611D}" type="sibTrans" cxnId="{D47AA284-44F2-42C6-A867-E068AE2998D8}">
      <dgm:prSet/>
      <dgm:spPr/>
      <dgm:t>
        <a:bodyPr/>
        <a:lstStyle/>
        <a:p>
          <a:endParaRPr lang="es-ES"/>
        </a:p>
      </dgm:t>
    </dgm:pt>
    <dgm:pt modelId="{C39190E2-8966-4ECD-BFC3-06AC18DE51B9}">
      <dgm:prSet phldrT="[Texto]" custT="1"/>
      <dgm:spPr/>
      <dgm:t>
        <a:bodyPr/>
        <a:lstStyle/>
        <a:p>
          <a:r>
            <a:rPr lang="es-ES" sz="1100"/>
            <a:t>C</a:t>
          </a:r>
          <a:r>
            <a:rPr lang="es-ES" sz="1100" baseline="-25000">
              <a:latin typeface="Arial" pitchFamily="34" charset="0"/>
            </a:rPr>
            <a:t>Y </a:t>
          </a:r>
          <a:r>
            <a:rPr lang="es-ES" sz="1100" baseline="0">
              <a:latin typeface="Arial" pitchFamily="34" charset="0"/>
            </a:rPr>
            <a:t>vs. Y</a:t>
          </a:r>
          <a:endParaRPr lang="es-ES" sz="1100"/>
        </a:p>
      </dgm:t>
    </dgm:pt>
    <dgm:pt modelId="{5F3DF254-A03F-47AC-ABD7-91992E088829}" type="parTrans" cxnId="{0C77DC97-FB01-4372-B3EB-4E416C1D845B}">
      <dgm:prSet/>
      <dgm:spPr/>
      <dgm:t>
        <a:bodyPr/>
        <a:lstStyle/>
        <a:p>
          <a:endParaRPr lang="es-ES"/>
        </a:p>
      </dgm:t>
    </dgm:pt>
    <dgm:pt modelId="{64B7A76C-1F17-4CE1-82D0-5D5F63CEEA96}" type="sibTrans" cxnId="{0C77DC97-FB01-4372-B3EB-4E416C1D845B}">
      <dgm:prSet/>
      <dgm:spPr/>
      <dgm:t>
        <a:bodyPr/>
        <a:lstStyle/>
        <a:p>
          <a:endParaRPr lang="es-ES"/>
        </a:p>
      </dgm:t>
    </dgm:pt>
    <dgm:pt modelId="{6808FFBA-04FE-4194-B83C-089D67F13222}">
      <dgm:prSet phldrT="[Texto]" custT="1"/>
      <dgm:spPr/>
      <dgm:t>
        <a:bodyPr/>
        <a:lstStyle/>
        <a:p>
          <a:r>
            <a:rPr lang="es-ES" sz="1100">
              <a:latin typeface="Arial" pitchFamily="34" charset="0"/>
              <a:cs typeface="Arial" pitchFamily="34" charset="0"/>
            </a:rPr>
            <a:t>C</a:t>
          </a:r>
          <a:r>
            <a:rPr lang="es-ES" sz="1100" baseline="-25000">
              <a:latin typeface="Arial" pitchFamily="34" charset="0"/>
              <a:cs typeface="Arial" pitchFamily="34" charset="0"/>
            </a:rPr>
            <a:t>Z </a:t>
          </a:r>
          <a:r>
            <a:rPr lang="es-ES" sz="1100" baseline="0">
              <a:latin typeface="Arial" pitchFamily="34" charset="0"/>
              <a:cs typeface="Arial" pitchFamily="34" charset="0"/>
            </a:rPr>
            <a:t>vs. Z</a:t>
          </a:r>
          <a:endParaRPr lang="es-ES" sz="1100">
            <a:latin typeface="Arial" pitchFamily="34" charset="0"/>
            <a:cs typeface="Arial" pitchFamily="34" charset="0"/>
          </a:endParaRPr>
        </a:p>
      </dgm:t>
    </dgm:pt>
    <dgm:pt modelId="{4E193B17-8692-4975-96CA-2311380035B9}" type="parTrans" cxnId="{DFE9B4DB-5E67-4552-A1B2-1F491A9DE2D9}">
      <dgm:prSet/>
      <dgm:spPr/>
      <dgm:t>
        <a:bodyPr/>
        <a:lstStyle/>
        <a:p>
          <a:endParaRPr lang="es-ES"/>
        </a:p>
      </dgm:t>
    </dgm:pt>
    <dgm:pt modelId="{81124733-2031-42C2-AE2E-2D8B09684F92}" type="sibTrans" cxnId="{DFE9B4DB-5E67-4552-A1B2-1F491A9DE2D9}">
      <dgm:prSet/>
      <dgm:spPr/>
      <dgm:t>
        <a:bodyPr/>
        <a:lstStyle/>
        <a:p>
          <a:endParaRPr lang="es-ES"/>
        </a:p>
      </dgm:t>
    </dgm:pt>
    <dgm:pt modelId="{C10B9A6E-AB2D-4AF8-8C92-211A9DDC8E02}">
      <dgm:prSet phldrT="[Texto]" custT="1"/>
      <dgm:spPr/>
      <dgm:t>
        <a:bodyPr/>
        <a:lstStyle/>
        <a:p>
          <a:r>
            <a:rPr lang="es-ES" sz="1100">
              <a:latin typeface="Arial" pitchFamily="34" charset="0"/>
              <a:cs typeface="Arial" pitchFamily="34" charset="0"/>
            </a:rPr>
            <a:t>Variación de la concentración de los contaminantes conservativos  </a:t>
          </a:r>
        </a:p>
      </dgm:t>
    </dgm:pt>
    <dgm:pt modelId="{78C57539-4FE3-4396-89EC-E8EB6121440B}" type="parTrans" cxnId="{AF0A475C-1586-4420-863A-09ADACE93F01}">
      <dgm:prSet/>
      <dgm:spPr/>
      <dgm:t>
        <a:bodyPr/>
        <a:lstStyle/>
        <a:p>
          <a:endParaRPr lang="es-ES"/>
        </a:p>
      </dgm:t>
    </dgm:pt>
    <dgm:pt modelId="{878E186D-E62E-4765-A85F-2B97B6FF4E7E}" type="sibTrans" cxnId="{AF0A475C-1586-4420-863A-09ADACE93F01}">
      <dgm:prSet/>
      <dgm:spPr/>
      <dgm:t>
        <a:bodyPr/>
        <a:lstStyle/>
        <a:p>
          <a:endParaRPr lang="es-ES"/>
        </a:p>
      </dgm:t>
    </dgm:pt>
    <dgm:pt modelId="{CF7FA866-6B19-4F53-B540-986FA1A1C3E1}" type="pres">
      <dgm:prSet presAssocID="{5274E28A-A308-4433-829B-92B0699B45AE}" presName="Name0" presStyleCnt="0">
        <dgm:presLayoutVars>
          <dgm:chMax val="4"/>
          <dgm:resizeHandles val="exact"/>
        </dgm:presLayoutVars>
      </dgm:prSet>
      <dgm:spPr/>
      <dgm:t>
        <a:bodyPr/>
        <a:lstStyle/>
        <a:p>
          <a:endParaRPr lang="es-ES"/>
        </a:p>
      </dgm:t>
    </dgm:pt>
    <dgm:pt modelId="{BB477417-9D3C-478B-877B-4895322DD871}" type="pres">
      <dgm:prSet presAssocID="{5274E28A-A308-4433-829B-92B0699B45AE}" presName="ellipse" presStyleLbl="trBgShp" presStyleIdx="0" presStyleCnt="1"/>
      <dgm:spPr/>
    </dgm:pt>
    <dgm:pt modelId="{EFFF1CB2-6191-42DF-ACC2-CFE23B60BD45}" type="pres">
      <dgm:prSet presAssocID="{5274E28A-A308-4433-829B-92B0699B45AE}" presName="arrow1" presStyleLbl="fgShp" presStyleIdx="0" presStyleCnt="1"/>
      <dgm:spPr/>
    </dgm:pt>
    <dgm:pt modelId="{21470147-7E8B-4222-AE27-89B55836A13C}" type="pres">
      <dgm:prSet presAssocID="{5274E28A-A308-4433-829B-92B0699B45AE}" presName="rectangle" presStyleLbl="revTx" presStyleIdx="0" presStyleCnt="1" custScaleX="295758">
        <dgm:presLayoutVars>
          <dgm:bulletEnabled val="1"/>
        </dgm:presLayoutVars>
      </dgm:prSet>
      <dgm:spPr/>
      <dgm:t>
        <a:bodyPr/>
        <a:lstStyle/>
        <a:p>
          <a:endParaRPr lang="es-ES"/>
        </a:p>
      </dgm:t>
    </dgm:pt>
    <dgm:pt modelId="{119A0C47-4AF2-45A7-B75D-7A587E5B9AE8}" type="pres">
      <dgm:prSet presAssocID="{C39190E2-8966-4ECD-BFC3-06AC18DE51B9}" presName="item1" presStyleLbl="node1" presStyleIdx="0" presStyleCnt="3">
        <dgm:presLayoutVars>
          <dgm:bulletEnabled val="1"/>
        </dgm:presLayoutVars>
      </dgm:prSet>
      <dgm:spPr/>
      <dgm:t>
        <a:bodyPr/>
        <a:lstStyle/>
        <a:p>
          <a:endParaRPr lang="es-ES"/>
        </a:p>
      </dgm:t>
    </dgm:pt>
    <dgm:pt modelId="{3C034E81-8A5E-449F-86F0-E2C1807C8CA0}" type="pres">
      <dgm:prSet presAssocID="{6808FFBA-04FE-4194-B83C-089D67F13222}" presName="item2" presStyleLbl="node1" presStyleIdx="1" presStyleCnt="3">
        <dgm:presLayoutVars>
          <dgm:bulletEnabled val="1"/>
        </dgm:presLayoutVars>
      </dgm:prSet>
      <dgm:spPr/>
      <dgm:t>
        <a:bodyPr/>
        <a:lstStyle/>
        <a:p>
          <a:endParaRPr lang="es-ES"/>
        </a:p>
      </dgm:t>
    </dgm:pt>
    <dgm:pt modelId="{EF6BB59B-2DC5-425C-B4E1-04788158C2D8}" type="pres">
      <dgm:prSet presAssocID="{C10B9A6E-AB2D-4AF8-8C92-211A9DDC8E02}" presName="item3" presStyleLbl="node1" presStyleIdx="2" presStyleCnt="3">
        <dgm:presLayoutVars>
          <dgm:bulletEnabled val="1"/>
        </dgm:presLayoutVars>
      </dgm:prSet>
      <dgm:spPr/>
      <dgm:t>
        <a:bodyPr/>
        <a:lstStyle/>
        <a:p>
          <a:endParaRPr lang="es-ES"/>
        </a:p>
      </dgm:t>
    </dgm:pt>
    <dgm:pt modelId="{EDE7B601-8E26-44D6-8D24-983964ECAAC5}" type="pres">
      <dgm:prSet presAssocID="{5274E28A-A308-4433-829B-92B0699B45AE}" presName="funnel" presStyleLbl="trAlignAcc1" presStyleIdx="0" presStyleCnt="1" custScaleX="96032" custScaleY="99306"/>
      <dgm:spPr/>
    </dgm:pt>
  </dgm:ptLst>
  <dgm:cxnLst>
    <dgm:cxn modelId="{D47AA284-44F2-42C6-A867-E068AE2998D8}" srcId="{5274E28A-A308-4433-829B-92B0699B45AE}" destId="{CC6349A8-B0CE-45B5-ACE1-25AAB50EF8B9}" srcOrd="0" destOrd="0" parTransId="{FBDCFE6A-7EF2-4CB2-8086-19A5B99B652C}" sibTransId="{9BF377DD-3FDD-47AD-B843-4F89E457611D}"/>
    <dgm:cxn modelId="{F3467D12-7F92-46C3-ADD8-975BCEDE6A7A}" type="presOf" srcId="{CC6349A8-B0CE-45B5-ACE1-25AAB50EF8B9}" destId="{EF6BB59B-2DC5-425C-B4E1-04788158C2D8}" srcOrd="0" destOrd="0" presId="urn:microsoft.com/office/officeart/2005/8/layout/funnel1"/>
    <dgm:cxn modelId="{B44B47BF-C871-4939-9BD5-6FB1184D2637}" type="presOf" srcId="{5274E28A-A308-4433-829B-92B0699B45AE}" destId="{CF7FA866-6B19-4F53-B540-986FA1A1C3E1}" srcOrd="0" destOrd="0" presId="urn:microsoft.com/office/officeart/2005/8/layout/funnel1"/>
    <dgm:cxn modelId="{0C77DC97-FB01-4372-B3EB-4E416C1D845B}" srcId="{5274E28A-A308-4433-829B-92B0699B45AE}" destId="{C39190E2-8966-4ECD-BFC3-06AC18DE51B9}" srcOrd="1" destOrd="0" parTransId="{5F3DF254-A03F-47AC-ABD7-91992E088829}" sibTransId="{64B7A76C-1F17-4CE1-82D0-5D5F63CEEA96}"/>
    <dgm:cxn modelId="{DFE9B4DB-5E67-4552-A1B2-1F491A9DE2D9}" srcId="{5274E28A-A308-4433-829B-92B0699B45AE}" destId="{6808FFBA-04FE-4194-B83C-089D67F13222}" srcOrd="2" destOrd="0" parTransId="{4E193B17-8692-4975-96CA-2311380035B9}" sibTransId="{81124733-2031-42C2-AE2E-2D8B09684F92}"/>
    <dgm:cxn modelId="{AF0A475C-1586-4420-863A-09ADACE93F01}" srcId="{5274E28A-A308-4433-829B-92B0699B45AE}" destId="{C10B9A6E-AB2D-4AF8-8C92-211A9DDC8E02}" srcOrd="3" destOrd="0" parTransId="{78C57539-4FE3-4396-89EC-E8EB6121440B}" sibTransId="{878E186D-E62E-4765-A85F-2B97B6FF4E7E}"/>
    <dgm:cxn modelId="{A767EAE3-DBE5-4D0C-A533-AEA75C4185C6}" type="presOf" srcId="{6808FFBA-04FE-4194-B83C-089D67F13222}" destId="{119A0C47-4AF2-45A7-B75D-7A587E5B9AE8}" srcOrd="0" destOrd="0" presId="urn:microsoft.com/office/officeart/2005/8/layout/funnel1"/>
    <dgm:cxn modelId="{0861FB6B-00A7-406E-B881-F9497A0E2898}" type="presOf" srcId="{C10B9A6E-AB2D-4AF8-8C92-211A9DDC8E02}" destId="{21470147-7E8B-4222-AE27-89B55836A13C}" srcOrd="0" destOrd="0" presId="urn:microsoft.com/office/officeart/2005/8/layout/funnel1"/>
    <dgm:cxn modelId="{89FE6532-1F66-47C4-9EDA-4E5DD2D9DAB5}" type="presOf" srcId="{C39190E2-8966-4ECD-BFC3-06AC18DE51B9}" destId="{3C034E81-8A5E-449F-86F0-E2C1807C8CA0}" srcOrd="0" destOrd="0" presId="urn:microsoft.com/office/officeart/2005/8/layout/funnel1"/>
    <dgm:cxn modelId="{ECE04012-C3D1-45CC-86A7-6703F37463A6}" type="presParOf" srcId="{CF7FA866-6B19-4F53-B540-986FA1A1C3E1}" destId="{BB477417-9D3C-478B-877B-4895322DD871}" srcOrd="0" destOrd="0" presId="urn:microsoft.com/office/officeart/2005/8/layout/funnel1"/>
    <dgm:cxn modelId="{0469CA42-72E0-4E5B-BA92-417226859080}" type="presParOf" srcId="{CF7FA866-6B19-4F53-B540-986FA1A1C3E1}" destId="{EFFF1CB2-6191-42DF-ACC2-CFE23B60BD45}" srcOrd="1" destOrd="0" presId="urn:microsoft.com/office/officeart/2005/8/layout/funnel1"/>
    <dgm:cxn modelId="{D2961E13-4834-4645-94D0-856E6238A77D}" type="presParOf" srcId="{CF7FA866-6B19-4F53-B540-986FA1A1C3E1}" destId="{21470147-7E8B-4222-AE27-89B55836A13C}" srcOrd="2" destOrd="0" presId="urn:microsoft.com/office/officeart/2005/8/layout/funnel1"/>
    <dgm:cxn modelId="{45488BE7-7A90-49B8-B767-90C04743A804}" type="presParOf" srcId="{CF7FA866-6B19-4F53-B540-986FA1A1C3E1}" destId="{119A0C47-4AF2-45A7-B75D-7A587E5B9AE8}" srcOrd="3" destOrd="0" presId="urn:microsoft.com/office/officeart/2005/8/layout/funnel1"/>
    <dgm:cxn modelId="{A905C9BC-2158-4AB7-A65D-4E7AE9EE7AEE}" type="presParOf" srcId="{CF7FA866-6B19-4F53-B540-986FA1A1C3E1}" destId="{3C034E81-8A5E-449F-86F0-E2C1807C8CA0}" srcOrd="4" destOrd="0" presId="urn:microsoft.com/office/officeart/2005/8/layout/funnel1"/>
    <dgm:cxn modelId="{B412D6EB-C34E-4105-ACDC-06B94445A69E}" type="presParOf" srcId="{CF7FA866-6B19-4F53-B540-986FA1A1C3E1}" destId="{EF6BB59B-2DC5-425C-B4E1-04788158C2D8}" srcOrd="5" destOrd="0" presId="urn:microsoft.com/office/officeart/2005/8/layout/funnel1"/>
    <dgm:cxn modelId="{45967A67-D646-4E01-B71F-61AF8D47221F}" type="presParOf" srcId="{CF7FA866-6B19-4F53-B540-986FA1A1C3E1}" destId="{EDE7B601-8E26-44D6-8D24-983964ECAAC5}" srcOrd="6" destOrd="0" presId="urn:microsoft.com/office/officeart/2005/8/layout/funnel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funnel1">
  <dgm:title val=""/>
  <dgm:desc val=""/>
  <dgm:catLst>
    <dgm:cat type="relationship" pri="2000"/>
    <dgm:cat type="process" pri="27000"/>
  </dgm:catLst>
  <dgm:samp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4"/>
      <dgm:resizeHandles val="exact"/>
    </dgm:varLst>
    <dgm:alg type="composite">
      <dgm:param type="ar" val="1.25"/>
    </dgm:alg>
    <dgm:shape xmlns:r="http://schemas.openxmlformats.org/officeDocument/2006/relationships" r:blip="">
      <dgm:adjLst/>
    </dgm:shape>
    <dgm:presOf/>
    <dgm:choose name="Name1">
      <dgm:if name="Name2" axis="ch" ptType="node" func="cnt" op="equ" val="2">
        <dgm:constrLst>
          <dgm:constr type="w" for="ch" forName="ellipse" refType="w" fact="0.645"/>
          <dgm:constr type="h" for="ch" forName="ellipse" refType="h" fact="0.28"/>
          <dgm:constr type="t" for="ch" forName="ellipse" refType="w" fact="0.0275"/>
          <dgm:constr type="l" for="ch" forName="ellipse" refType="w" fact="0.0265"/>
          <dgm:constr type="w" for="ch" forName="arrow1" refType="w" fact="0.125"/>
          <dgm:constr type="h" for="ch" forName="arrow1" refType="h" fact="0.1"/>
          <dgm:constr type="t" for="ch" forName="arrow1" refType="h" fact="0.72"/>
          <dgm:constr type="l" for="ch" forName="arrow1" refType="w" fact="0.2875"/>
          <dgm:constr type="w" for="ch" forName="rectangle" refType="w" fact="0.6"/>
          <dgm:constr type="h" for="ch" forName="rectangle" refType="w" refFor="ch" refForName="rectangle" fact="0.25"/>
          <dgm:constr type="t" for="ch" forName="rectangle" refType="h" fact="0.8"/>
          <dgm:constr type="l" for="ch" forName="rectangle" refType="w" fact="0.05"/>
          <dgm:constr type="w" for="ch" forName="item1" refType="w" fact="0.35"/>
          <dgm:constr type="h" for="ch" forName="item1" refType="w" fact="0.35"/>
          <dgm:constr type="t" for="ch" forName="item1" refType="h" fact="0.05"/>
          <dgm:constr type="l" for="ch" forName="item1" refType="w" fact="0.125"/>
          <dgm:constr type="primFontSz" for="ch" forName="item1" op="equ" val="65"/>
          <dgm:constr type="w" for="ch" forName="funnel" refType="w" fact="0.7"/>
          <dgm:constr type="h" for="ch" forName="funnel" refType="h" fact="0.7"/>
          <dgm:constr type="t" for="ch" forName="funnel"/>
          <dgm:constr type="l" for="ch" forName="funnel"/>
        </dgm:constrLst>
      </dgm:if>
      <dgm:else name="Name3">
        <dgm:constrLst>
          <dgm:constr type="w" for="ch" forName="ellipse" refType="w" fact="0.645"/>
          <dgm:constr type="h" for="ch" forName="ellipse" refType="h" fact="0.28"/>
          <dgm:constr type="t" for="ch" forName="ellipse" refType="w" fact="0.0275"/>
          <dgm:constr type="l" for="ch" forName="ellipse" refType="w" fact="0.0265"/>
          <dgm:constr type="w" for="ch" forName="arrow1" refType="w" fact="0.125"/>
          <dgm:constr type="h" for="ch" forName="arrow1" refType="h" fact="0.1"/>
          <dgm:constr type="t" for="ch" forName="arrow1" refType="h" fact="0.72"/>
          <dgm:constr type="l" for="ch" forName="arrow1" refType="w" fact="0.2875"/>
          <dgm:constr type="w" for="ch" forName="rectangle" refType="w" fact="0.6"/>
          <dgm:constr type="h" for="ch" forName="rectangle" refType="w" refFor="ch" refForName="rectangle" fact="0.25"/>
          <dgm:constr type="t" for="ch" forName="rectangle" refType="h" fact="0.8"/>
          <dgm:constr type="l" for="ch" forName="rectangle" refType="w" fact="0.05"/>
          <dgm:constr type="primFontSz" for="ch" forName="rectangle" val="65"/>
          <dgm:constr type="w" for="ch" forName="item1" refType="w" fact="0.225"/>
          <dgm:constr type="h" for="ch" forName="item1" refType="w" fact="0.225"/>
          <dgm:constr type="t" for="ch" forName="item1" refType="h" fact="0.336"/>
          <dgm:constr type="l" for="ch" forName="item1" refType="w" fact="0.261"/>
          <dgm:constr type="primFontSz" for="ch" forName="item1" val="65"/>
          <dgm:constr type="w" for="ch" forName="item2" refType="w" fact="0.225"/>
          <dgm:constr type="h" for="ch" forName="item2" refType="w" fact="0.225"/>
          <dgm:constr type="t" for="ch" forName="item2" refType="h" fact="0.125"/>
          <dgm:constr type="l" for="ch" forName="item2" refType="w" fact="0.1"/>
          <dgm:constr type="primFontSz" for="ch" forName="item2" refType="primFontSz" refFor="ch" refForName="item1" op="equ"/>
          <dgm:constr type="w" for="ch" forName="item3" refType="w" fact="0.225"/>
          <dgm:constr type="h" for="ch" forName="item3" refType="w" fact="0.225"/>
          <dgm:constr type="t" for="ch" forName="item3" refType="h" fact="0.057"/>
          <dgm:constr type="l" for="ch" forName="item3" refType="w" fact="0.33"/>
          <dgm:constr type="primFontSz" for="ch" forName="item3" refType="primFontSz" refFor="ch" refForName="item1" op="equ"/>
          <dgm:constr type="w" for="ch" forName="funnel" refType="w" fact="0.7"/>
          <dgm:constr type="h" for="ch" forName="funnel" refType="h" fact="0.7"/>
          <dgm:constr type="t" for="ch" forName="funnel"/>
          <dgm:constr type="l" for="ch" forName="funnel"/>
        </dgm:constrLst>
      </dgm:else>
    </dgm:choose>
    <dgm:ruleLst/>
    <dgm:choose name="Name4">
      <dgm:if name="Name5" axis="ch" ptType="node" func="cnt" op="gte" val="1">
        <dgm:layoutNode name="ellipse" styleLbl="trBgShp">
          <dgm:alg type="sp"/>
          <dgm:shape xmlns:r="http://schemas.openxmlformats.org/officeDocument/2006/relationships" type="ellipse" r:blip="">
            <dgm:adjLst/>
          </dgm:shape>
          <dgm:presOf/>
          <dgm:constrLst/>
          <dgm:ruleLst/>
        </dgm:layoutNode>
        <dgm:layoutNode name="arrow1" styleLbl="fgShp">
          <dgm:alg type="sp"/>
          <dgm:shape xmlns:r="http://schemas.openxmlformats.org/officeDocument/2006/relationships" type="downArrow" r:blip="">
            <dgm:adjLst/>
          </dgm:shape>
          <dgm:presOf/>
          <dgm:constrLst/>
          <dgm:ruleLst/>
        </dgm:layoutNode>
        <dgm:layoutNode name="rectangle" styleLbl="revTx">
          <dgm:varLst>
            <dgm:bulletEnabled val="1"/>
          </dgm:varLst>
          <dgm:alg type="tx">
            <dgm:param type="txAnchorHorzCh" val="ctr"/>
          </dgm:alg>
          <dgm:shape xmlns:r="http://schemas.openxmlformats.org/officeDocument/2006/relationships" type="rect" r:blip="">
            <dgm:adjLst/>
          </dgm:shape>
          <dgm:choose name="Name6">
            <dgm:if name="Name7" axis="ch" ptType="node" func="cnt" op="equ" val="1">
              <dgm:presOf axis="ch desOrSelf" ptType="node node" st="1 1" cnt="1 0"/>
            </dgm:if>
            <dgm:if name="Name8" axis="ch" ptType="node" func="cnt" op="equ" val="2">
              <dgm:presOf axis="ch desOrSelf" ptType="node node" st="2 1" cnt="1 0"/>
            </dgm:if>
            <dgm:if name="Name9" axis="ch" ptType="node" func="cnt" op="equ" val="3">
              <dgm:presOf axis="ch desOrSelf" ptType="node node" st="3 1" cnt="1 0"/>
            </dgm:if>
            <dgm:else name="Name10">
              <dgm:presOf axis="ch desOrSelf" ptType="node node" st="4 1" cnt="1 0"/>
            </dgm:else>
          </dgm:choose>
          <dgm:constrLst/>
          <dgm:ruleLst>
            <dgm:rule type="primFontSz" val="5" fact="NaN" max="NaN"/>
          </dgm:ruleLst>
        </dgm:layoutNode>
        <dgm:forEach name="Name11" axis="ch" ptType="node" st="2" cnt="1">
          <dgm:layoutNode name="item1" styleLbl="node1">
            <dgm:varLst>
              <dgm:bulletEnabled val="1"/>
            </dgm:varLst>
            <dgm:alg type="tx">
              <dgm:param type="txAnchorVertCh" val="mid"/>
            </dgm:alg>
            <dgm:shape xmlns:r="http://schemas.openxmlformats.org/officeDocument/2006/relationships" type="ellipse" r:blip="">
              <dgm:adjLst/>
            </dgm:shape>
            <dgm:choose name="Name12">
              <dgm:if name="Name13" axis="root ch" ptType="all node" func="cnt" op="equ" val="1">
                <dgm:presOf/>
              </dgm:if>
              <dgm:if name="Name14" axis="root ch" ptType="all node" func="cnt" op="equ" val="2">
                <dgm:presOf axis="root ch desOrSelf" ptType="all node node" st="1 1 1" cnt="0 1 0"/>
              </dgm:if>
              <dgm:if name="Name15" axis="root ch" ptType="all node" func="cnt" op="equ" val="3">
                <dgm:presOf axis="root ch desOrSelf" ptType="all node node" st="1 2 1" cnt="0 1 0"/>
              </dgm:if>
              <dgm:else name="Name16">
                <dgm:presOf axis="root ch desOrSelf" ptType="all node node" st="1 3 1" cnt="0 1 0"/>
              </dgm:else>
            </dgm:choose>
            <dgm:constrLst>
              <dgm:constr type="tMarg" refType="primFontSz" fact="0.1"/>
              <dgm:constr type="bMarg" refType="primFontSz" fact="0.1"/>
              <dgm:constr type="lMarg" refType="primFontSz" fact="0.1"/>
              <dgm:constr type="rMarg" refType="primFontSz" fact="0.1"/>
            </dgm:constrLst>
            <dgm:ruleLst>
              <dgm:rule type="primFontSz" val="5" fact="NaN" max="NaN"/>
            </dgm:ruleLst>
          </dgm:layoutNode>
        </dgm:forEach>
        <dgm:forEach name="Name17" axis="ch" ptType="node" st="3" cnt="1">
          <dgm:layoutNode name="item2" styleLbl="node1">
            <dgm:varLst>
              <dgm:bulletEnabled val="1"/>
            </dgm:varLst>
            <dgm:alg type="tx">
              <dgm:param type="txAnchorVertCh" val="mid"/>
            </dgm:alg>
            <dgm:shape xmlns:r="http://schemas.openxmlformats.org/officeDocument/2006/relationships" type="ellipse" r:blip="">
              <dgm:adjLst/>
            </dgm:shape>
            <dgm:choose name="Name18">
              <dgm:if name="Name19" axis="root ch" ptType="all node" func="cnt" op="equ" val="1">
                <dgm:presOf/>
              </dgm:if>
              <dgm:if name="Name20" axis="root ch" ptType="all node" func="cnt" op="equ" val="2">
                <dgm:presOf/>
              </dgm:if>
              <dgm:if name="Name21" axis="root ch" ptType="all node" func="cnt" op="equ" val="3">
                <dgm:presOf axis="root ch desOrSelf" ptType="all node node" st="1 1 1" cnt="0 1 0"/>
              </dgm:if>
              <dgm:else name="Name22">
                <dgm:presOf axis="root ch desOrSelf" ptType="all node node" st="1 2 1" cnt="0 1 0"/>
              </dgm:else>
            </dgm:choose>
            <dgm:constrLst>
              <dgm:constr type="tMarg" refType="primFontSz" fact="0.1"/>
              <dgm:constr type="bMarg" refType="primFontSz" fact="0.1"/>
              <dgm:constr type="lMarg" refType="primFontSz" fact="0.1"/>
              <dgm:constr type="rMarg" refType="primFontSz" fact="0.1"/>
            </dgm:constrLst>
            <dgm:ruleLst>
              <dgm:rule type="primFontSz" val="5" fact="NaN" max="NaN"/>
            </dgm:ruleLst>
          </dgm:layoutNode>
        </dgm:forEach>
        <dgm:forEach name="Name23" axis="ch" ptType="node" st="4" cnt="1">
          <dgm:layoutNode name="item3" styleLbl="node1">
            <dgm:varLst>
              <dgm:bulletEnabled val="1"/>
            </dgm:varLst>
            <dgm:alg type="tx">
              <dgm:param type="txAnchorVertCh" val="mid"/>
            </dgm:alg>
            <dgm:shape xmlns:r="http://schemas.openxmlformats.org/officeDocument/2006/relationships" type="ellipse" r:blip="">
              <dgm:adjLst/>
            </dgm:shape>
            <dgm:choose name="Name24">
              <dgm:if name="Name25" axis="root ch" ptType="all node" func="cnt" op="equ" val="1">
                <dgm:presOf/>
              </dgm:if>
              <dgm:if name="Name26" axis="root ch" ptType="all node" func="cnt" op="equ" val="2">
                <dgm:presOf/>
              </dgm:if>
              <dgm:if name="Name27" axis="root ch" ptType="all node" func="cnt" op="equ" val="3">
                <dgm:presOf/>
              </dgm:if>
              <dgm:else name="Name28">
                <dgm:presOf axis="root ch desOrSelf" ptType="all node node" st="1 1 1" cnt="0 1 0"/>
              </dgm:else>
            </dgm:choose>
            <dgm:constrLst>
              <dgm:constr type="tMarg" refType="primFontSz" fact="0.1"/>
              <dgm:constr type="bMarg" refType="primFontSz" fact="0.1"/>
              <dgm:constr type="lMarg" refType="primFontSz" fact="0.1"/>
              <dgm:constr type="rMarg" refType="primFontSz" fact="0.1"/>
            </dgm:constrLst>
            <dgm:ruleLst>
              <dgm:rule type="primFontSz" val="5" fact="NaN" max="NaN"/>
            </dgm:ruleLst>
          </dgm:layoutNode>
        </dgm:forEach>
        <dgm:layoutNode name="funnel" styleLbl="trAlignAcc1">
          <dgm:alg type="sp"/>
          <dgm:shape xmlns:r="http://schemas.openxmlformats.org/officeDocument/2006/relationships" type="funnel" r:blip="">
            <dgm:adjLst/>
          </dgm:shape>
          <dgm:presOf/>
          <dgm:constrLst/>
          <dgm:ruleLst/>
        </dgm:layoutNode>
      </dgm:if>
      <dgm:else name="Name29"/>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hyperlink" Target="#'C&#225;lculos variables caso A'!A1"/><Relationship Id="rId13" Type="http://schemas.openxmlformats.org/officeDocument/2006/relationships/hyperlink" Target="#'Gr&#225;fico N&#186; 10 C=F(Y) caso B'!A1"/><Relationship Id="rId18" Type="http://schemas.openxmlformats.org/officeDocument/2006/relationships/hyperlink" Target="#'Corrida caso A'!A1"/><Relationship Id="rId26" Type="http://schemas.openxmlformats.org/officeDocument/2006/relationships/hyperlink" Target="#'C&#225;lculos variables Difusi&#243;n'!A1"/><Relationship Id="rId3" Type="http://schemas.openxmlformats.org/officeDocument/2006/relationships/hyperlink" Target="#'Gr&#225;fico N&#186; 4 C=F(X) caso A'!&#193;rea_de_impresi&#243;n"/><Relationship Id="rId21" Type="http://schemas.openxmlformats.org/officeDocument/2006/relationships/hyperlink" Target="#'Corrida caso B'!A1"/><Relationship Id="rId7" Type="http://schemas.openxmlformats.org/officeDocument/2006/relationships/hyperlink" Target="#'Gr&#225;fico N&#186; 8 3D caso A'!&#193;rea_de_impresi&#243;n"/><Relationship Id="rId12" Type="http://schemas.openxmlformats.org/officeDocument/2006/relationships/hyperlink" Target="#'Gr&#225;fico N&#186; 9 C=F(X) caso B'!A1"/><Relationship Id="rId17" Type="http://schemas.openxmlformats.org/officeDocument/2006/relationships/hyperlink" Target="#'Resumen gr&#225;ficos caso A'!A1"/><Relationship Id="rId25" Type="http://schemas.openxmlformats.org/officeDocument/2006/relationships/hyperlink" Target="#'Valores constantes Difusi&#243;n'!A1"/><Relationship Id="rId2" Type="http://schemas.openxmlformats.org/officeDocument/2006/relationships/hyperlink" Target="#'Valores constantes caso A'!A1"/><Relationship Id="rId16" Type="http://schemas.openxmlformats.org/officeDocument/2006/relationships/hyperlink" Target="#'Gr&#225;fico N&#186; 13 3D caso B'!A1"/><Relationship Id="rId20" Type="http://schemas.openxmlformats.org/officeDocument/2006/relationships/image" Target="../media/image1.jpeg"/><Relationship Id="rId29" Type="http://schemas.openxmlformats.org/officeDocument/2006/relationships/image" Target="../media/image3.png"/><Relationship Id="rId1" Type="http://schemas.openxmlformats.org/officeDocument/2006/relationships/hyperlink" Target="#'Datos de entrada caso A'!A1"/><Relationship Id="rId6" Type="http://schemas.openxmlformats.org/officeDocument/2006/relationships/hyperlink" Target="#'Gr&#225;fico N&#186; 7 C=F(t) Caso A'!&#193;rea_de_impresi&#243;n"/><Relationship Id="rId11" Type="http://schemas.openxmlformats.org/officeDocument/2006/relationships/hyperlink" Target="#'C&#225;lculos variables caso B'!A1"/><Relationship Id="rId24" Type="http://schemas.openxmlformats.org/officeDocument/2006/relationships/hyperlink" Target="#'Datos de entrada Difusi&#243;n'!A1"/><Relationship Id="rId5" Type="http://schemas.openxmlformats.org/officeDocument/2006/relationships/hyperlink" Target="#'Gr&#225;fico N&#186; 6 C=F(Z) Caso A'!&#193;rea_de_impresi&#243;n"/><Relationship Id="rId15" Type="http://schemas.openxmlformats.org/officeDocument/2006/relationships/hyperlink" Target="#'Gr&#225;fico N&#186; 12 C=F(t) caso B'!A1"/><Relationship Id="rId23" Type="http://schemas.openxmlformats.org/officeDocument/2006/relationships/image" Target="../media/image2.jpeg"/><Relationship Id="rId28" Type="http://schemas.openxmlformats.org/officeDocument/2006/relationships/hyperlink" Target="#'Corrida Difusi&#243;n Estaci&#243;n A'!A1"/><Relationship Id="rId10" Type="http://schemas.openxmlformats.org/officeDocument/2006/relationships/hyperlink" Target="#'Valores constantes caso B'!A1"/><Relationship Id="rId19" Type="http://schemas.openxmlformats.org/officeDocument/2006/relationships/hyperlink" Target="#'Resumen gr&#225;ficos caso B'!A1"/><Relationship Id="rId31" Type="http://schemas.openxmlformats.org/officeDocument/2006/relationships/hyperlink" Target="#'Corrida Difusi&#243;n Estaci&#243;n C'!A1"/><Relationship Id="rId4" Type="http://schemas.openxmlformats.org/officeDocument/2006/relationships/hyperlink" Target="#'Gr&#225;fico N&#186; 5 C=F(Y) caso A'!&#193;rea_de_impresi&#243;n"/><Relationship Id="rId9" Type="http://schemas.openxmlformats.org/officeDocument/2006/relationships/hyperlink" Target="#'Datos de entrada caso B'!A1"/><Relationship Id="rId14" Type="http://schemas.openxmlformats.org/officeDocument/2006/relationships/hyperlink" Target="#'Gr&#225;fico N&#186; 11 C=F(Z) caso B'!A1"/><Relationship Id="rId22" Type="http://schemas.openxmlformats.org/officeDocument/2006/relationships/hyperlink" Target="#Introducci&#243;n!A1"/><Relationship Id="rId27" Type="http://schemas.openxmlformats.org/officeDocument/2006/relationships/hyperlink" Target="#'Resumen gr&#225;ficos Difusi&#243;n'!A1"/><Relationship Id="rId30" Type="http://schemas.openxmlformats.org/officeDocument/2006/relationships/hyperlink" Target="#'Corrida Difusi&#243;n Estaci&#243;n B'!A1"/></Relationships>
</file>

<file path=xl/drawings/_rels/drawing10.xml.rels><?xml version="1.0" encoding="UTF-8" standalone="yes"?>
<Relationships xmlns="http://schemas.openxmlformats.org/package/2006/relationships"><Relationship Id="rId2" Type="http://schemas.openxmlformats.org/officeDocument/2006/relationships/image" Target="../media/image14.jpeg"/><Relationship Id="rId1" Type="http://schemas.openxmlformats.org/officeDocument/2006/relationships/hyperlink" Target="#&#205;ndice!A1"/></Relationships>
</file>

<file path=xl/drawings/_rels/drawing11.xml.rels><?xml version="1.0" encoding="UTF-8" standalone="yes"?>
<Relationships xmlns="http://schemas.openxmlformats.org/package/2006/relationships"><Relationship Id="rId2" Type="http://schemas.openxmlformats.org/officeDocument/2006/relationships/image" Target="../media/image14.jpeg"/><Relationship Id="rId1" Type="http://schemas.openxmlformats.org/officeDocument/2006/relationships/hyperlink" Target="#&#205;ndice!A1"/></Relationships>
</file>

<file path=xl/drawings/_rels/drawing12.xml.rels><?xml version="1.0" encoding="UTF-8" standalone="yes"?>
<Relationships xmlns="http://schemas.openxmlformats.org/package/2006/relationships"><Relationship Id="rId2" Type="http://schemas.openxmlformats.org/officeDocument/2006/relationships/image" Target="../media/image14.jpeg"/><Relationship Id="rId1" Type="http://schemas.openxmlformats.org/officeDocument/2006/relationships/hyperlink" Target="#&#205;ndice!A1"/></Relationships>
</file>

<file path=xl/drawings/_rels/drawing1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image" Target="../media/image19.jpeg"/><Relationship Id="rId5" Type="http://schemas.openxmlformats.org/officeDocument/2006/relationships/hyperlink" Target="#&#205;ndice!A1"/><Relationship Id="rId4"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0.png"/><Relationship Id="rId2" Type="http://schemas.openxmlformats.org/officeDocument/2006/relationships/image" Target="../media/image18.jpeg"/><Relationship Id="rId1" Type="http://schemas.openxmlformats.org/officeDocument/2006/relationships/hyperlink" Target="#&#205;ndice!A1"/></Relationships>
</file>

<file path=xl/drawings/_rels/drawing15.xml.rels><?xml version="1.0" encoding="UTF-8" standalone="yes"?>
<Relationships xmlns="http://schemas.openxmlformats.org/package/2006/relationships"><Relationship Id="rId3" Type="http://schemas.openxmlformats.org/officeDocument/2006/relationships/image" Target="../media/image14.jpeg"/><Relationship Id="rId2" Type="http://schemas.openxmlformats.org/officeDocument/2006/relationships/hyperlink" Target="#&#205;ndice!A1"/><Relationship Id="rId1" Type="http://schemas.openxmlformats.org/officeDocument/2006/relationships/chart" Target="../charts/chart8.xml"/></Relationships>
</file>

<file path=xl/drawings/_rels/drawing16.xml.rels><?xml version="1.0" encoding="UTF-8" standalone="yes"?>
<Relationships xmlns="http://schemas.openxmlformats.org/package/2006/relationships"><Relationship Id="rId3" Type="http://schemas.openxmlformats.org/officeDocument/2006/relationships/image" Target="../media/image14.jpeg"/><Relationship Id="rId2" Type="http://schemas.openxmlformats.org/officeDocument/2006/relationships/hyperlink" Target="#&#205;ndice!A1"/><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3" Type="http://schemas.openxmlformats.org/officeDocument/2006/relationships/image" Target="../media/image14.jpeg"/><Relationship Id="rId2" Type="http://schemas.openxmlformats.org/officeDocument/2006/relationships/hyperlink" Target="#&#205;ndice!A1"/><Relationship Id="rId1" Type="http://schemas.openxmlformats.org/officeDocument/2006/relationships/chart" Target="../charts/chart10.xml"/></Relationships>
</file>

<file path=xl/drawings/_rels/drawing18.xml.rels><?xml version="1.0" encoding="UTF-8" standalone="yes"?>
<Relationships xmlns="http://schemas.openxmlformats.org/package/2006/relationships"><Relationship Id="rId3" Type="http://schemas.openxmlformats.org/officeDocument/2006/relationships/image" Target="../media/image21.jpeg"/><Relationship Id="rId2" Type="http://schemas.openxmlformats.org/officeDocument/2006/relationships/hyperlink" Target="#&#205;ndice!A1"/><Relationship Id="rId1" Type="http://schemas.openxmlformats.org/officeDocument/2006/relationships/chart" Target="../charts/chart11.xml"/></Relationships>
</file>

<file path=xl/drawings/_rels/drawing19.xml.rels><?xml version="1.0" encoding="UTF-8" standalone="yes"?>
<Relationships xmlns="http://schemas.openxmlformats.org/package/2006/relationships"><Relationship Id="rId3" Type="http://schemas.openxmlformats.org/officeDocument/2006/relationships/image" Target="../media/image14.jpeg"/><Relationship Id="rId2" Type="http://schemas.openxmlformats.org/officeDocument/2006/relationships/hyperlink" Target="#&#205;ndice!A1"/><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diagramQuickStyle" Target="../diagrams/quickStyle1.xml"/><Relationship Id="rId7" Type="http://schemas.openxmlformats.org/officeDocument/2006/relationships/image" Target="../media/image14.jpeg"/><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hyperlink" Target="#&#205;ndice!A1"/><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0.xml.rels><?xml version="1.0" encoding="UTF-8" standalone="yes"?>
<Relationships xmlns="http://schemas.openxmlformats.org/package/2006/relationships"><Relationship Id="rId2" Type="http://schemas.openxmlformats.org/officeDocument/2006/relationships/image" Target="../media/image14.jpeg"/><Relationship Id="rId1" Type="http://schemas.openxmlformats.org/officeDocument/2006/relationships/hyperlink" Target="#&#205;ndice!A1"/></Relationships>
</file>

<file path=xl/drawings/_rels/drawing21.xml.rels><?xml version="1.0" encoding="UTF-8" standalone="yes"?>
<Relationships xmlns="http://schemas.openxmlformats.org/package/2006/relationships"><Relationship Id="rId2" Type="http://schemas.openxmlformats.org/officeDocument/2006/relationships/image" Target="../media/image14.jpeg"/><Relationship Id="rId1" Type="http://schemas.openxmlformats.org/officeDocument/2006/relationships/hyperlink" Target="#&#205;ndice!A1"/></Relationships>
</file>

<file path=xl/drawings/_rels/drawing22.xml.rels><?xml version="1.0" encoding="UTF-8" standalone="yes"?>
<Relationships xmlns="http://schemas.openxmlformats.org/package/2006/relationships"><Relationship Id="rId2" Type="http://schemas.openxmlformats.org/officeDocument/2006/relationships/image" Target="../media/image14.jpeg"/><Relationship Id="rId1" Type="http://schemas.openxmlformats.org/officeDocument/2006/relationships/hyperlink" Target="#&#205;ndice!A1"/></Relationships>
</file>

<file path=xl/drawings/_rels/drawing23.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image" Target="../media/image22.jpeg"/><Relationship Id="rId5" Type="http://schemas.openxmlformats.org/officeDocument/2006/relationships/hyperlink" Target="#&#205;ndice!A1"/><Relationship Id="rId4" Type="http://schemas.openxmlformats.org/officeDocument/2006/relationships/chart" Target="../charts/chart16.xml"/></Relationships>
</file>

<file path=xl/drawings/_rels/drawing24.xml.rels><?xml version="1.0" encoding="UTF-8" standalone="yes"?>
<Relationships xmlns="http://schemas.openxmlformats.org/package/2006/relationships"><Relationship Id="rId2" Type="http://schemas.openxmlformats.org/officeDocument/2006/relationships/image" Target="../media/image14.jpeg"/><Relationship Id="rId1" Type="http://schemas.openxmlformats.org/officeDocument/2006/relationships/hyperlink" Target="#&#205;ndice!A1"/></Relationships>
</file>

<file path=xl/drawings/_rels/drawing25.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image" Target="../media/image21.jpeg"/><Relationship Id="rId1" Type="http://schemas.openxmlformats.org/officeDocument/2006/relationships/hyperlink" Target="#&#205;ndice!A1"/></Relationships>
</file>

<file path=xl/drawings/_rels/drawing26.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image" Target="../media/image21.jpeg"/><Relationship Id="rId1" Type="http://schemas.openxmlformats.org/officeDocument/2006/relationships/hyperlink" Target="#&#205;ndice!A1"/></Relationships>
</file>

<file path=xl/drawings/_rels/drawing27.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image" Target="../media/image21.jpeg"/><Relationship Id="rId1" Type="http://schemas.openxmlformats.org/officeDocument/2006/relationships/hyperlink" Target="#&#205;ndice!A1"/></Relationships>
</file>

<file path=xl/drawings/_rels/drawing28.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21.jpeg"/><Relationship Id="rId1" Type="http://schemas.openxmlformats.org/officeDocument/2006/relationships/hyperlink" Target="#&#205;ndice!A1"/></Relationships>
</file>

<file path=xl/drawings/_rels/drawing29.xml.rels><?xml version="1.0" encoding="UTF-8" standalone="yes"?>
<Relationships xmlns="http://schemas.openxmlformats.org/package/2006/relationships"><Relationship Id="rId3" Type="http://schemas.openxmlformats.org/officeDocument/2006/relationships/image" Target="../media/image21.jpeg"/><Relationship Id="rId2" Type="http://schemas.openxmlformats.org/officeDocument/2006/relationships/hyperlink" Target="#&#205;ndice!A1"/><Relationship Id="rId1" Type="http://schemas.openxmlformats.org/officeDocument/2006/relationships/chart" Target="../charts/chart21.xml"/></Relationships>
</file>

<file path=xl/drawings/_rels/drawing3.xml.rels><?xml version="1.0" encoding="UTF-8" standalone="yes"?>
<Relationships xmlns="http://schemas.openxmlformats.org/package/2006/relationships"><Relationship Id="rId2" Type="http://schemas.openxmlformats.org/officeDocument/2006/relationships/image" Target="../media/image16.jpeg"/><Relationship Id="rId1" Type="http://schemas.openxmlformats.org/officeDocument/2006/relationships/hyperlink" Target="#&#205;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14.jpeg"/><Relationship Id="rId1" Type="http://schemas.openxmlformats.org/officeDocument/2006/relationships/hyperlink" Target="#&#205;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14.jpeg"/><Relationship Id="rId1" Type="http://schemas.openxmlformats.org/officeDocument/2006/relationships/hyperlink" Target="#&#205;ndice!A1"/></Relationships>
</file>

<file path=xl/drawings/_rels/drawing6.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7.jpeg"/><Relationship Id="rId4" Type="http://schemas.openxmlformats.org/officeDocument/2006/relationships/hyperlink" Target="#&#205;ndice!A1"/></Relationships>
</file>

<file path=xl/drawings/_rels/drawing7.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image" Target="../media/image18.jpeg"/><Relationship Id="rId1" Type="http://schemas.openxmlformats.org/officeDocument/2006/relationships/hyperlink" Target="#&#205;ndice!A1"/></Relationships>
</file>

<file path=xl/drawings/_rels/drawing8.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image" Target="../media/image18.jpeg"/><Relationship Id="rId1" Type="http://schemas.openxmlformats.org/officeDocument/2006/relationships/hyperlink" Target="#&#205;ndice!A1"/></Relationships>
</file>

<file path=xl/drawings/_rels/drawing9.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image" Target="../media/image18.jpeg"/><Relationship Id="rId1" Type="http://schemas.openxmlformats.org/officeDocument/2006/relationships/hyperlink" Target="#&#205;ndice!A1"/></Relationships>
</file>

<file path=xl/drawings/_rels/vmlDrawing1.vml.rels><?xml version="1.0" encoding="UTF-8" standalone="yes"?>
<Relationships xmlns="http://schemas.openxmlformats.org/package/2006/relationships"><Relationship Id="rId8" Type="http://schemas.openxmlformats.org/officeDocument/2006/relationships/image" Target="../media/image11.wmf"/><Relationship Id="rId3" Type="http://schemas.openxmlformats.org/officeDocument/2006/relationships/image" Target="../media/image6.wmf"/><Relationship Id="rId7" Type="http://schemas.openxmlformats.org/officeDocument/2006/relationships/image" Target="../media/image10.wmf"/><Relationship Id="rId2" Type="http://schemas.openxmlformats.org/officeDocument/2006/relationships/image" Target="../media/image5.wmf"/><Relationship Id="rId1" Type="http://schemas.openxmlformats.org/officeDocument/2006/relationships/image" Target="../media/image4.wmf"/><Relationship Id="rId6" Type="http://schemas.openxmlformats.org/officeDocument/2006/relationships/image" Target="../media/image9.wmf"/><Relationship Id="rId5" Type="http://schemas.openxmlformats.org/officeDocument/2006/relationships/image" Target="../media/image8.wmf"/><Relationship Id="rId10" Type="http://schemas.openxmlformats.org/officeDocument/2006/relationships/image" Target="../media/image13.wmf"/><Relationship Id="rId4" Type="http://schemas.openxmlformats.org/officeDocument/2006/relationships/image" Target="../media/image7.emf"/><Relationship Id="rId9" Type="http://schemas.openxmlformats.org/officeDocument/2006/relationships/image" Target="../media/image12.wmf"/></Relationships>
</file>

<file path=xl/drawings/drawing1.xml><?xml version="1.0" encoding="utf-8"?>
<xdr:wsDr xmlns:xdr="http://schemas.openxmlformats.org/drawingml/2006/spreadsheetDrawing" xmlns:a="http://schemas.openxmlformats.org/drawingml/2006/main">
  <xdr:twoCellAnchor>
    <xdr:from>
      <xdr:col>4</xdr:col>
      <xdr:colOff>632113</xdr:colOff>
      <xdr:row>1</xdr:row>
      <xdr:rowOff>147204</xdr:rowOff>
    </xdr:from>
    <xdr:to>
      <xdr:col>7</xdr:col>
      <xdr:colOff>216478</xdr:colOff>
      <xdr:row>7</xdr:row>
      <xdr:rowOff>69273</xdr:rowOff>
    </xdr:to>
    <xdr:sp macro="" textlink="">
      <xdr:nvSpPr>
        <xdr:cNvPr id="4" name="3 Rectángulo redondeado"/>
        <xdr:cNvSpPr/>
      </xdr:nvSpPr>
      <xdr:spPr>
        <a:xfrm>
          <a:off x="2918113" y="147204"/>
          <a:ext cx="1870365" cy="805296"/>
        </a:xfrm>
        <a:prstGeom prst="roundRect">
          <a:avLst/>
        </a:prstGeom>
        <a:ln>
          <a:noFill/>
        </a:ln>
        <a:effectLst/>
        <a:scene3d>
          <a:camera prst="orthographicFront">
            <a:rot lat="0" lon="0" rev="0"/>
          </a:camera>
          <a:lightRig rig="glow" dir="t">
            <a:rot lat="0" lon="0" rev="14100000"/>
          </a:lightRig>
        </a:scene3d>
        <a:sp3d prstMaterial="softEdge">
          <a:bevelT w="127000" prst="artDeco"/>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4</xdr:col>
      <xdr:colOff>744683</xdr:colOff>
      <xdr:row>1</xdr:row>
      <xdr:rowOff>103911</xdr:rowOff>
    </xdr:from>
    <xdr:to>
      <xdr:col>7</xdr:col>
      <xdr:colOff>77933</xdr:colOff>
      <xdr:row>7</xdr:row>
      <xdr:rowOff>65980</xdr:rowOff>
    </xdr:to>
    <xdr:sp macro="" textlink="">
      <xdr:nvSpPr>
        <xdr:cNvPr id="5" name="3 Rectángulo"/>
        <xdr:cNvSpPr/>
      </xdr:nvSpPr>
      <xdr:spPr>
        <a:xfrm>
          <a:off x="3030683" y="103911"/>
          <a:ext cx="1619250" cy="845296"/>
        </a:xfrm>
        <a:prstGeom prst="rect">
          <a:avLst/>
        </a:prstGeom>
        <a:noFill/>
        <a:ln>
          <a:noFill/>
        </a:ln>
        <a:scene3d>
          <a:camera prst="orthographicFront"/>
          <a:lightRig rig="threePt" dir="t"/>
        </a:scene3d>
        <a:sp3d>
          <a:bevelT prst="relaxedInset"/>
        </a:sp3d>
      </xdr:spPr>
      <xdr:txBody>
        <a:bodyPr wrap="square" lIns="0" tIns="0" rIns="0" bIns="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54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SDCR</a:t>
          </a:r>
        </a:p>
      </xdr:txBody>
    </xdr:sp>
    <xdr:clientData/>
  </xdr:twoCellAnchor>
  <xdr:twoCellAnchor>
    <xdr:from>
      <xdr:col>1</xdr:col>
      <xdr:colOff>8659</xdr:colOff>
      <xdr:row>21</xdr:row>
      <xdr:rowOff>69266</xdr:rowOff>
    </xdr:from>
    <xdr:to>
      <xdr:col>3</xdr:col>
      <xdr:colOff>632115</xdr:colOff>
      <xdr:row>22</xdr:row>
      <xdr:rowOff>99099</xdr:rowOff>
    </xdr:to>
    <xdr:sp macro="" textlink="">
      <xdr:nvSpPr>
        <xdr:cNvPr id="12" name="11 Rectángulo"/>
        <xdr:cNvSpPr/>
      </xdr:nvSpPr>
      <xdr:spPr>
        <a:xfrm>
          <a:off x="1324841" y="2251357"/>
          <a:ext cx="2147456" cy="177037"/>
        </a:xfrm>
        <a:prstGeom prst="rect">
          <a:avLst/>
        </a:prstGeom>
        <a:ln>
          <a:noFill/>
        </a:ln>
        <a:effectLst>
          <a:softEdge rad="12700"/>
        </a:effectLst>
        <a:scene3d>
          <a:camera prst="orthographicFront"/>
          <a:lightRig rig="threePt" dir="t"/>
        </a:scene3d>
        <a:sp3d>
          <a:bevelT prst="relaxedInset"/>
        </a:sp3d>
      </xdr:spPr>
      <xdr:style>
        <a:lnRef idx="0">
          <a:scrgbClr r="0" g="0" b="0"/>
        </a:lnRef>
        <a:fillRef idx="1003">
          <a:schemeClr val="dk2"/>
        </a:fillRef>
        <a:effectRef idx="0">
          <a:scrgbClr r="0" g="0" b="0"/>
        </a:effectRef>
        <a:fontRef idx="major"/>
      </xdr:style>
      <xdr:txBody>
        <a:bodyPr wrap="square" lIns="0" tIns="0" rIns="0" bIns="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200" b="1" cap="none" spc="0">
              <a:ln w="900" cmpd="sng">
                <a:solidFill>
                  <a:schemeClr val="accent1">
                    <a:satMod val="190000"/>
                    <a:alpha val="55000"/>
                  </a:schemeClr>
                </a:solidFill>
                <a:prstDash val="solid"/>
              </a:ln>
              <a:solidFill>
                <a:schemeClr val="accent1">
                  <a:satMod val="200000"/>
                  <a:tint val="3000"/>
                </a:schemeClr>
              </a:solidFill>
              <a:effectLst>
                <a:innerShdw blurRad="101600" dist="76200" dir="5400000">
                  <a:schemeClr val="accent1">
                    <a:satMod val="190000"/>
                    <a:tint val="100000"/>
                    <a:alpha val="74000"/>
                  </a:schemeClr>
                </a:innerShdw>
              </a:effectLst>
              <a:latin typeface="Arial" pitchFamily="34" charset="0"/>
              <a:cs typeface="Arial" pitchFamily="34" charset="0"/>
            </a:rPr>
            <a:t>CASO A FUENTE PUNTUAL</a:t>
          </a:r>
        </a:p>
      </xdr:txBody>
    </xdr:sp>
    <xdr:clientData/>
  </xdr:twoCellAnchor>
  <xdr:twoCellAnchor>
    <xdr:from>
      <xdr:col>3</xdr:col>
      <xdr:colOff>623449</xdr:colOff>
      <xdr:row>21</xdr:row>
      <xdr:rowOff>34640</xdr:rowOff>
    </xdr:from>
    <xdr:to>
      <xdr:col>5</xdr:col>
      <xdr:colOff>531251</xdr:colOff>
      <xdr:row>23</xdr:row>
      <xdr:rowOff>17230</xdr:rowOff>
    </xdr:to>
    <xdr:sp macro="" textlink="">
      <xdr:nvSpPr>
        <xdr:cNvPr id="18" name="18 Rectángulo">
          <a:hlinkClick xmlns:r="http://schemas.openxmlformats.org/officeDocument/2006/relationships" r:id="rId1"/>
        </xdr:cNvPr>
        <xdr:cNvSpPr/>
      </xdr:nvSpPr>
      <xdr:spPr>
        <a:xfrm>
          <a:off x="3463631" y="2216731"/>
          <a:ext cx="1431802" cy="276999"/>
        </a:xfrm>
        <a:prstGeom prst="rect">
          <a:avLst/>
        </a:prstGeom>
        <a:ln>
          <a:noFill/>
        </a:ln>
        <a:effectLst>
          <a:innerShdw blurRad="114300">
            <a:prstClr val="black"/>
          </a:innerShdw>
        </a:effectLst>
      </xdr:spPr>
      <xdr:style>
        <a:lnRef idx="1">
          <a:schemeClr val="accent1"/>
        </a:lnRef>
        <a:fillRef idx="2">
          <a:schemeClr val="accent1"/>
        </a:fillRef>
        <a:effectRef idx="1">
          <a:schemeClr val="accent1"/>
        </a:effectRef>
        <a:fontRef idx="minor">
          <a:schemeClr val="dk1"/>
        </a:fontRef>
      </xdr:style>
      <xdr:txBody>
        <a:bodyPr wrap="square" lIns="91440" tIns="45720" rIns="91440" bIns="45720">
          <a:spAutoFit/>
        </a:bodyPr>
        <a:lstStyle>
          <a:defPPr>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s-ES" sz="1200" b="1">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latin typeface="Arial" pitchFamily="34" charset="0"/>
              <a:cs typeface="Arial" pitchFamily="34" charset="0"/>
            </a:rPr>
            <a:t>Datos de entrada</a:t>
          </a:r>
        </a:p>
      </xdr:txBody>
    </xdr:sp>
    <xdr:clientData/>
  </xdr:twoCellAnchor>
  <xdr:twoCellAnchor>
    <xdr:from>
      <xdr:col>3</xdr:col>
      <xdr:colOff>619986</xdr:colOff>
      <xdr:row>23</xdr:row>
      <xdr:rowOff>109106</xdr:rowOff>
    </xdr:from>
    <xdr:to>
      <xdr:col>5</xdr:col>
      <xdr:colOff>761995</xdr:colOff>
      <xdr:row>25</xdr:row>
      <xdr:rowOff>84067</xdr:rowOff>
    </xdr:to>
    <xdr:sp macro="" textlink="">
      <xdr:nvSpPr>
        <xdr:cNvPr id="19" name="18 Rectángulo">
          <a:hlinkClick xmlns:r="http://schemas.openxmlformats.org/officeDocument/2006/relationships" r:id="rId2"/>
        </xdr:cNvPr>
        <xdr:cNvSpPr/>
      </xdr:nvSpPr>
      <xdr:spPr>
        <a:xfrm>
          <a:off x="3460168" y="2585606"/>
          <a:ext cx="1666009" cy="269370"/>
        </a:xfrm>
        <a:prstGeom prst="rect">
          <a:avLst/>
        </a:prstGeom>
        <a:ln>
          <a:noFill/>
        </a:ln>
        <a:effectLst>
          <a:innerShdw blurRad="114300">
            <a:prstClr val="black"/>
          </a:innerShdw>
        </a:effectLst>
      </xdr:spPr>
      <xdr:style>
        <a:lnRef idx="1">
          <a:schemeClr val="accent1"/>
        </a:lnRef>
        <a:fillRef idx="2">
          <a:schemeClr val="accent1"/>
        </a:fillRef>
        <a:effectRef idx="1">
          <a:schemeClr val="accent1"/>
        </a:effectRef>
        <a:fontRef idx="minor">
          <a:schemeClr val="dk1"/>
        </a:fontRef>
      </xdr:style>
      <xdr:txBody>
        <a:bodyPr wrap="square" lIns="91440" tIns="45720" rIns="91440" bIns="45720">
          <a:spAutoFit/>
        </a:bodyPr>
        <a:lstStyle>
          <a:defPPr>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s-ES" sz="1200" b="1">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latin typeface="Arial" pitchFamily="34" charset="0"/>
              <a:cs typeface="Arial" pitchFamily="34" charset="0"/>
            </a:rPr>
            <a:t>Valores constantes</a:t>
          </a:r>
        </a:p>
      </xdr:txBody>
    </xdr:sp>
    <xdr:clientData/>
  </xdr:twoCellAnchor>
  <xdr:twoCellAnchor>
    <xdr:from>
      <xdr:col>8</xdr:col>
      <xdr:colOff>741214</xdr:colOff>
      <xdr:row>20</xdr:row>
      <xdr:rowOff>16745</xdr:rowOff>
    </xdr:from>
    <xdr:to>
      <xdr:col>10</xdr:col>
      <xdr:colOff>502230</xdr:colOff>
      <xdr:row>21</xdr:row>
      <xdr:rowOff>118245</xdr:rowOff>
    </xdr:to>
    <xdr:sp macro="" textlink="">
      <xdr:nvSpPr>
        <xdr:cNvPr id="21" name="18 Rectángulo">
          <a:hlinkClick xmlns:r="http://schemas.openxmlformats.org/officeDocument/2006/relationships" r:id="rId3"/>
        </xdr:cNvPr>
        <xdr:cNvSpPr/>
      </xdr:nvSpPr>
      <xdr:spPr>
        <a:xfrm>
          <a:off x="7789714" y="2124945"/>
          <a:ext cx="1285016" cy="241200"/>
        </a:xfrm>
        <a:prstGeom prst="rect">
          <a:avLst/>
        </a:prstGeom>
        <a:ln>
          <a:noFill/>
        </a:ln>
        <a:effectLst>
          <a:innerShdw blurRad="114300">
            <a:prstClr val="black"/>
          </a:innerShdw>
        </a:effectLst>
      </xdr:spPr>
      <xdr:style>
        <a:lnRef idx="1">
          <a:schemeClr val="accent1"/>
        </a:lnRef>
        <a:fillRef idx="2">
          <a:schemeClr val="accent1"/>
        </a:fillRef>
        <a:effectRef idx="1">
          <a:schemeClr val="accent1"/>
        </a:effectRef>
        <a:fontRef idx="minor">
          <a:schemeClr val="dk1"/>
        </a:fontRef>
      </xdr:style>
      <xdr:txBody>
        <a:bodyPr wrap="square" lIns="91440" tIns="45720" rIns="91440" bIns="45720">
          <a:spAutoFit/>
        </a:bodyPr>
        <a:lstStyle>
          <a:defPPr>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s-ES" sz="1100" b="1">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latin typeface="Arial" pitchFamily="34" charset="0"/>
              <a:cs typeface="Arial" pitchFamily="34" charset="0"/>
            </a:rPr>
            <a:t>Gráfico</a:t>
          </a:r>
          <a:r>
            <a:rPr lang="es-ES" sz="1100" b="1"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latin typeface="Arial" pitchFamily="34" charset="0"/>
              <a:cs typeface="Arial" pitchFamily="34" charset="0"/>
            </a:rPr>
            <a:t> C vs. X</a:t>
          </a:r>
          <a:endParaRPr lang="es-ES" sz="1100" b="1" baseline="-2500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latin typeface="Arial" pitchFamily="34" charset="0"/>
            <a:cs typeface="Arial" pitchFamily="34" charset="0"/>
          </a:endParaRPr>
        </a:p>
      </xdr:txBody>
    </xdr:sp>
    <xdr:clientData/>
  </xdr:twoCellAnchor>
  <xdr:twoCellAnchor>
    <xdr:from>
      <xdr:col>8</xdr:col>
      <xdr:colOff>737752</xdr:colOff>
      <xdr:row>21</xdr:row>
      <xdr:rowOff>122962</xdr:rowOff>
    </xdr:from>
    <xdr:to>
      <xdr:col>10</xdr:col>
      <xdr:colOff>498768</xdr:colOff>
      <xdr:row>23</xdr:row>
      <xdr:rowOff>83110</xdr:rowOff>
    </xdr:to>
    <xdr:sp macro="" textlink="">
      <xdr:nvSpPr>
        <xdr:cNvPr id="22" name="18 Rectángulo">
          <a:hlinkClick xmlns:r="http://schemas.openxmlformats.org/officeDocument/2006/relationships" r:id="rId4"/>
        </xdr:cNvPr>
        <xdr:cNvSpPr/>
      </xdr:nvSpPr>
      <xdr:spPr>
        <a:xfrm>
          <a:off x="7387934" y="2305053"/>
          <a:ext cx="1285016" cy="254557"/>
        </a:xfrm>
        <a:prstGeom prst="rect">
          <a:avLst/>
        </a:prstGeom>
        <a:ln>
          <a:noFill/>
        </a:ln>
        <a:effectLst>
          <a:innerShdw blurRad="114300">
            <a:prstClr val="black"/>
          </a:innerShdw>
        </a:effectLst>
      </xdr:spPr>
      <xdr:style>
        <a:lnRef idx="1">
          <a:schemeClr val="accent1"/>
        </a:lnRef>
        <a:fillRef idx="2">
          <a:schemeClr val="accent1"/>
        </a:fillRef>
        <a:effectRef idx="1">
          <a:schemeClr val="accent1"/>
        </a:effectRef>
        <a:fontRef idx="minor">
          <a:schemeClr val="dk1"/>
        </a:fontRef>
      </xdr:style>
      <xdr:txBody>
        <a:bodyPr wrap="square" lIns="91440" tIns="45720" rIns="91440" bIns="45720">
          <a:spAutoFit/>
        </a:bodyPr>
        <a:lstStyle>
          <a:defPPr>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s-ES" sz="1100" b="1">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latin typeface="Arial" pitchFamily="34" charset="0"/>
              <a:cs typeface="Arial" pitchFamily="34" charset="0"/>
            </a:rPr>
            <a:t>Gráfico</a:t>
          </a:r>
          <a:r>
            <a:rPr lang="es-ES" sz="1100" b="1"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latin typeface="Arial" pitchFamily="34" charset="0"/>
              <a:cs typeface="Arial" pitchFamily="34" charset="0"/>
            </a:rPr>
            <a:t> C vs. Y</a:t>
          </a:r>
          <a:endParaRPr lang="es-ES" sz="1100" b="1" baseline="-2500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latin typeface="Arial" pitchFamily="34" charset="0"/>
            <a:cs typeface="Arial" pitchFamily="34" charset="0"/>
          </a:endParaRPr>
        </a:p>
      </xdr:txBody>
    </xdr:sp>
    <xdr:clientData/>
  </xdr:twoCellAnchor>
  <xdr:twoCellAnchor>
    <xdr:from>
      <xdr:col>8</xdr:col>
      <xdr:colOff>742949</xdr:colOff>
      <xdr:row>23</xdr:row>
      <xdr:rowOff>110838</xdr:rowOff>
    </xdr:from>
    <xdr:to>
      <xdr:col>10</xdr:col>
      <xdr:colOff>503965</xdr:colOff>
      <xdr:row>25</xdr:row>
      <xdr:rowOff>70987</xdr:rowOff>
    </xdr:to>
    <xdr:sp macro="" textlink="">
      <xdr:nvSpPr>
        <xdr:cNvPr id="23" name="18 Rectángulo">
          <a:hlinkClick xmlns:r="http://schemas.openxmlformats.org/officeDocument/2006/relationships" r:id="rId5"/>
        </xdr:cNvPr>
        <xdr:cNvSpPr/>
      </xdr:nvSpPr>
      <xdr:spPr>
        <a:xfrm>
          <a:off x="7393131" y="2587338"/>
          <a:ext cx="1285016" cy="254558"/>
        </a:xfrm>
        <a:prstGeom prst="rect">
          <a:avLst/>
        </a:prstGeom>
        <a:ln>
          <a:noFill/>
        </a:ln>
        <a:effectLst>
          <a:innerShdw blurRad="114300">
            <a:prstClr val="black"/>
          </a:innerShdw>
        </a:effectLst>
      </xdr:spPr>
      <xdr:style>
        <a:lnRef idx="1">
          <a:schemeClr val="accent1"/>
        </a:lnRef>
        <a:fillRef idx="2">
          <a:schemeClr val="accent1"/>
        </a:fillRef>
        <a:effectRef idx="1">
          <a:schemeClr val="accent1"/>
        </a:effectRef>
        <a:fontRef idx="minor">
          <a:schemeClr val="dk1"/>
        </a:fontRef>
      </xdr:style>
      <xdr:txBody>
        <a:bodyPr wrap="square" lIns="91440" tIns="45720" rIns="91440" bIns="45720">
          <a:spAutoFit/>
        </a:bodyPr>
        <a:lstStyle>
          <a:defPPr>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s-ES" sz="1100" b="1">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latin typeface="Arial" pitchFamily="34" charset="0"/>
              <a:cs typeface="Arial" pitchFamily="34" charset="0"/>
            </a:rPr>
            <a:t>Gráfico</a:t>
          </a:r>
          <a:r>
            <a:rPr lang="es-ES" sz="1100" b="1"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latin typeface="Arial" pitchFamily="34" charset="0"/>
              <a:cs typeface="Arial" pitchFamily="34" charset="0"/>
            </a:rPr>
            <a:t> C vs. Z</a:t>
          </a:r>
          <a:endParaRPr lang="es-ES" sz="1100" b="1" baseline="-2500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latin typeface="Arial" pitchFamily="34" charset="0"/>
            <a:cs typeface="Arial" pitchFamily="34" charset="0"/>
          </a:endParaRPr>
        </a:p>
      </xdr:txBody>
    </xdr:sp>
    <xdr:clientData/>
  </xdr:twoCellAnchor>
  <xdr:twoCellAnchor>
    <xdr:from>
      <xdr:col>8</xdr:col>
      <xdr:colOff>748146</xdr:colOff>
      <xdr:row>25</xdr:row>
      <xdr:rowOff>90056</xdr:rowOff>
    </xdr:from>
    <xdr:to>
      <xdr:col>10</xdr:col>
      <xdr:colOff>509162</xdr:colOff>
      <xdr:row>27</xdr:row>
      <xdr:rowOff>50204</xdr:rowOff>
    </xdr:to>
    <xdr:sp macro="" textlink="">
      <xdr:nvSpPr>
        <xdr:cNvPr id="24" name="18 Rectángulo">
          <a:hlinkClick xmlns:r="http://schemas.openxmlformats.org/officeDocument/2006/relationships" r:id="rId6"/>
        </xdr:cNvPr>
        <xdr:cNvSpPr/>
      </xdr:nvSpPr>
      <xdr:spPr>
        <a:xfrm>
          <a:off x="7398328" y="2860965"/>
          <a:ext cx="1285016" cy="254557"/>
        </a:xfrm>
        <a:prstGeom prst="rect">
          <a:avLst/>
        </a:prstGeom>
        <a:ln>
          <a:noFill/>
        </a:ln>
        <a:effectLst>
          <a:innerShdw blurRad="114300">
            <a:prstClr val="black"/>
          </a:innerShdw>
        </a:effectLst>
      </xdr:spPr>
      <xdr:style>
        <a:lnRef idx="1">
          <a:schemeClr val="accent1"/>
        </a:lnRef>
        <a:fillRef idx="2">
          <a:schemeClr val="accent1"/>
        </a:fillRef>
        <a:effectRef idx="1">
          <a:schemeClr val="accent1"/>
        </a:effectRef>
        <a:fontRef idx="minor">
          <a:schemeClr val="dk1"/>
        </a:fontRef>
      </xdr:style>
      <xdr:txBody>
        <a:bodyPr wrap="square" lIns="91440" tIns="45720" rIns="91440" bIns="45720">
          <a:spAutoFit/>
        </a:bodyPr>
        <a:lstStyle>
          <a:defPPr>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s-ES" sz="1100" b="1">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latin typeface="Arial" pitchFamily="34" charset="0"/>
              <a:cs typeface="Arial" pitchFamily="34" charset="0"/>
            </a:rPr>
            <a:t>Gráfico</a:t>
          </a:r>
          <a:r>
            <a:rPr lang="es-ES" sz="1100" b="1"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latin typeface="Arial" pitchFamily="34" charset="0"/>
              <a:cs typeface="Arial" pitchFamily="34" charset="0"/>
            </a:rPr>
            <a:t> C vs. </a:t>
          </a:r>
          <a:r>
            <a:rPr lang="es-ES" sz="1100" b="1" i="1"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latin typeface="Arial" pitchFamily="34" charset="0"/>
              <a:cs typeface="Arial" pitchFamily="34" charset="0"/>
            </a:rPr>
            <a:t>t</a:t>
          </a:r>
          <a:endParaRPr lang="es-ES" sz="1100" b="1" i="1" baseline="-2500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latin typeface="Arial" pitchFamily="34" charset="0"/>
            <a:cs typeface="Arial" pitchFamily="34" charset="0"/>
          </a:endParaRPr>
        </a:p>
      </xdr:txBody>
    </xdr:sp>
    <xdr:clientData/>
  </xdr:twoCellAnchor>
  <xdr:twoCellAnchor>
    <xdr:from>
      <xdr:col>8</xdr:col>
      <xdr:colOff>744684</xdr:colOff>
      <xdr:row>27</xdr:row>
      <xdr:rowOff>60614</xdr:rowOff>
    </xdr:from>
    <xdr:to>
      <xdr:col>10</xdr:col>
      <xdr:colOff>505700</xdr:colOff>
      <xdr:row>29</xdr:row>
      <xdr:rowOff>3443</xdr:rowOff>
    </xdr:to>
    <xdr:sp macro="" textlink="">
      <xdr:nvSpPr>
        <xdr:cNvPr id="25" name="18 Rectángulo">
          <a:hlinkClick xmlns:r="http://schemas.openxmlformats.org/officeDocument/2006/relationships" r:id="rId7"/>
        </xdr:cNvPr>
        <xdr:cNvSpPr/>
      </xdr:nvSpPr>
      <xdr:spPr>
        <a:xfrm>
          <a:off x="7394866" y="3125932"/>
          <a:ext cx="1285016" cy="254556"/>
        </a:xfrm>
        <a:prstGeom prst="rect">
          <a:avLst/>
        </a:prstGeom>
        <a:ln>
          <a:noFill/>
        </a:ln>
        <a:effectLst>
          <a:innerShdw blurRad="114300">
            <a:prstClr val="black"/>
          </a:innerShdw>
        </a:effectLst>
      </xdr:spPr>
      <xdr:style>
        <a:lnRef idx="1">
          <a:schemeClr val="accent1"/>
        </a:lnRef>
        <a:fillRef idx="2">
          <a:schemeClr val="accent1"/>
        </a:fillRef>
        <a:effectRef idx="1">
          <a:schemeClr val="accent1"/>
        </a:effectRef>
        <a:fontRef idx="minor">
          <a:schemeClr val="dk1"/>
        </a:fontRef>
      </xdr:style>
      <xdr:txBody>
        <a:bodyPr wrap="square" lIns="91440" tIns="45720" rIns="91440" bIns="45720">
          <a:spAutoFit/>
        </a:bodyPr>
        <a:lstStyle>
          <a:defPPr>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s-ES" sz="1100" b="1">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latin typeface="Arial" pitchFamily="34" charset="0"/>
              <a:cs typeface="Arial" pitchFamily="34" charset="0"/>
            </a:rPr>
            <a:t>Gráfico</a:t>
          </a:r>
          <a:r>
            <a:rPr lang="es-ES" sz="1100" b="1"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latin typeface="Arial" pitchFamily="34" charset="0"/>
              <a:cs typeface="Arial" pitchFamily="34" charset="0"/>
            </a:rPr>
            <a:t> en 3D</a:t>
          </a:r>
          <a:endParaRPr lang="es-ES" sz="1100" b="1" i="1" baseline="-2500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latin typeface="Arial" pitchFamily="34" charset="0"/>
            <a:cs typeface="Arial" pitchFamily="34" charset="0"/>
          </a:endParaRPr>
        </a:p>
      </xdr:txBody>
    </xdr:sp>
    <xdr:clientData/>
  </xdr:twoCellAnchor>
  <xdr:twoCellAnchor>
    <xdr:from>
      <xdr:col>3</xdr:col>
      <xdr:colOff>619991</xdr:colOff>
      <xdr:row>26</xdr:row>
      <xdr:rowOff>51952</xdr:rowOff>
    </xdr:from>
    <xdr:to>
      <xdr:col>6</xdr:col>
      <xdr:colOff>0</xdr:colOff>
      <xdr:row>28</xdr:row>
      <xdr:rowOff>26911</xdr:rowOff>
    </xdr:to>
    <xdr:sp macro="" textlink="">
      <xdr:nvSpPr>
        <xdr:cNvPr id="26" name="25 Rectángulo">
          <a:hlinkClick xmlns:r="http://schemas.openxmlformats.org/officeDocument/2006/relationships" r:id="rId8"/>
        </xdr:cNvPr>
        <xdr:cNvSpPr/>
      </xdr:nvSpPr>
      <xdr:spPr>
        <a:xfrm>
          <a:off x="3460173" y="2970066"/>
          <a:ext cx="1666009" cy="269368"/>
        </a:xfrm>
        <a:prstGeom prst="rect">
          <a:avLst/>
        </a:prstGeom>
        <a:ln>
          <a:noFill/>
        </a:ln>
        <a:effectLst>
          <a:innerShdw blurRad="114300">
            <a:prstClr val="black"/>
          </a:innerShdw>
        </a:effectLst>
      </xdr:spPr>
      <xdr:style>
        <a:lnRef idx="1">
          <a:schemeClr val="accent1"/>
        </a:lnRef>
        <a:fillRef idx="2">
          <a:schemeClr val="accent1"/>
        </a:fillRef>
        <a:effectRef idx="1">
          <a:schemeClr val="accent1"/>
        </a:effectRef>
        <a:fontRef idx="minor">
          <a:schemeClr val="dk1"/>
        </a:fontRef>
      </xdr:style>
      <xdr:txBody>
        <a:bodyPr wrap="square" lIns="91440" tIns="45720" rIns="91440" bIns="45720">
          <a:spAutoFit/>
        </a:bodyPr>
        <a:lstStyle>
          <a:defPPr>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s-ES" sz="1200" b="1">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latin typeface="Arial" pitchFamily="34" charset="0"/>
              <a:cs typeface="Arial" pitchFamily="34" charset="0"/>
            </a:rPr>
            <a:t>Cálculos variables</a:t>
          </a:r>
        </a:p>
      </xdr:txBody>
    </xdr:sp>
    <xdr:clientData/>
  </xdr:twoCellAnchor>
  <xdr:twoCellAnchor>
    <xdr:from>
      <xdr:col>1</xdr:col>
      <xdr:colOff>25978</xdr:colOff>
      <xdr:row>34</xdr:row>
      <xdr:rowOff>5186</xdr:rowOff>
    </xdr:from>
    <xdr:to>
      <xdr:col>3</xdr:col>
      <xdr:colOff>649434</xdr:colOff>
      <xdr:row>35</xdr:row>
      <xdr:rowOff>17700</xdr:rowOff>
    </xdr:to>
    <xdr:sp macro="" textlink="">
      <xdr:nvSpPr>
        <xdr:cNvPr id="17" name="16 Rectángulo"/>
        <xdr:cNvSpPr/>
      </xdr:nvSpPr>
      <xdr:spPr>
        <a:xfrm>
          <a:off x="1342160" y="4204845"/>
          <a:ext cx="2147456" cy="177037"/>
        </a:xfrm>
        <a:prstGeom prst="rect">
          <a:avLst/>
        </a:prstGeom>
        <a:ln>
          <a:noFill/>
        </a:ln>
        <a:effectLst>
          <a:softEdge rad="12700"/>
        </a:effectLst>
        <a:scene3d>
          <a:camera prst="orthographicFront"/>
          <a:lightRig rig="threePt" dir="t"/>
        </a:scene3d>
        <a:sp3d>
          <a:bevelT prst="relaxedInset"/>
        </a:sp3d>
      </xdr:spPr>
      <xdr:style>
        <a:lnRef idx="0">
          <a:scrgbClr r="0" g="0" b="0"/>
        </a:lnRef>
        <a:fillRef idx="1003">
          <a:schemeClr val="dk2"/>
        </a:fillRef>
        <a:effectRef idx="0">
          <a:scrgbClr r="0" g="0" b="0"/>
        </a:effectRef>
        <a:fontRef idx="major"/>
      </xdr:style>
      <xdr:txBody>
        <a:bodyPr wrap="square" lIns="0" tIns="0" rIns="0" bIns="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200" b="1" cap="none" spc="0">
              <a:ln w="900" cmpd="sng">
                <a:solidFill>
                  <a:schemeClr val="accent1">
                    <a:satMod val="190000"/>
                    <a:alpha val="55000"/>
                  </a:schemeClr>
                </a:solidFill>
                <a:prstDash val="solid"/>
              </a:ln>
              <a:solidFill>
                <a:schemeClr val="accent1">
                  <a:satMod val="200000"/>
                  <a:tint val="3000"/>
                </a:schemeClr>
              </a:solidFill>
              <a:effectLst>
                <a:innerShdw blurRad="101600" dist="76200" dir="5400000">
                  <a:schemeClr val="accent1">
                    <a:satMod val="190000"/>
                    <a:tint val="100000"/>
                    <a:alpha val="74000"/>
                  </a:schemeClr>
                </a:innerShdw>
              </a:effectLst>
              <a:latin typeface="Arial" pitchFamily="34" charset="0"/>
              <a:cs typeface="Arial" pitchFamily="34" charset="0"/>
            </a:rPr>
            <a:t>CASO B FUENTE CONTINUA</a:t>
          </a:r>
        </a:p>
      </xdr:txBody>
    </xdr:sp>
    <xdr:clientData/>
  </xdr:twoCellAnchor>
  <xdr:twoCellAnchor>
    <xdr:from>
      <xdr:col>3</xdr:col>
      <xdr:colOff>697918</xdr:colOff>
      <xdr:row>33</xdr:row>
      <xdr:rowOff>117750</xdr:rowOff>
    </xdr:from>
    <xdr:to>
      <xdr:col>5</xdr:col>
      <xdr:colOff>605720</xdr:colOff>
      <xdr:row>35</xdr:row>
      <xdr:rowOff>65703</xdr:rowOff>
    </xdr:to>
    <xdr:sp macro="" textlink="">
      <xdr:nvSpPr>
        <xdr:cNvPr id="20" name="18 Rectángulo">
          <a:hlinkClick xmlns:r="http://schemas.openxmlformats.org/officeDocument/2006/relationships" r:id="rId9"/>
        </xdr:cNvPr>
        <xdr:cNvSpPr/>
      </xdr:nvSpPr>
      <xdr:spPr>
        <a:xfrm>
          <a:off x="3538100" y="4152886"/>
          <a:ext cx="1431802" cy="276999"/>
        </a:xfrm>
        <a:prstGeom prst="rect">
          <a:avLst/>
        </a:prstGeom>
        <a:ln>
          <a:noFill/>
        </a:ln>
        <a:effectLst>
          <a:innerShdw blurRad="114300">
            <a:prstClr val="black"/>
          </a:innerShdw>
        </a:effectLst>
      </xdr:spPr>
      <xdr:style>
        <a:lnRef idx="1">
          <a:schemeClr val="accent1"/>
        </a:lnRef>
        <a:fillRef idx="2">
          <a:schemeClr val="accent1"/>
        </a:fillRef>
        <a:effectRef idx="1">
          <a:schemeClr val="accent1"/>
        </a:effectRef>
        <a:fontRef idx="minor">
          <a:schemeClr val="dk1"/>
        </a:fontRef>
      </xdr:style>
      <xdr:txBody>
        <a:bodyPr wrap="square" lIns="91440" tIns="45720" rIns="91440" bIns="45720">
          <a:spAutoFit/>
        </a:bodyPr>
        <a:lstStyle>
          <a:defPPr>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s-ES" sz="1200" b="1">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latin typeface="Arial" pitchFamily="34" charset="0"/>
              <a:cs typeface="Arial" pitchFamily="34" charset="0"/>
            </a:rPr>
            <a:t>Datos de entrada</a:t>
          </a:r>
        </a:p>
      </xdr:txBody>
    </xdr:sp>
    <xdr:clientData/>
  </xdr:twoCellAnchor>
  <xdr:twoCellAnchor>
    <xdr:from>
      <xdr:col>3</xdr:col>
      <xdr:colOff>694456</xdr:colOff>
      <xdr:row>36</xdr:row>
      <xdr:rowOff>10374</xdr:rowOff>
    </xdr:from>
    <xdr:to>
      <xdr:col>5</xdr:col>
      <xdr:colOff>753342</xdr:colOff>
      <xdr:row>37</xdr:row>
      <xdr:rowOff>115221</xdr:rowOff>
    </xdr:to>
    <xdr:sp macro="" textlink="">
      <xdr:nvSpPr>
        <xdr:cNvPr id="27" name="26 Rectángulo">
          <a:hlinkClick xmlns:r="http://schemas.openxmlformats.org/officeDocument/2006/relationships" r:id="rId10"/>
        </xdr:cNvPr>
        <xdr:cNvSpPr/>
      </xdr:nvSpPr>
      <xdr:spPr>
        <a:xfrm>
          <a:off x="3534638" y="4539079"/>
          <a:ext cx="1582886" cy="269369"/>
        </a:xfrm>
        <a:prstGeom prst="rect">
          <a:avLst/>
        </a:prstGeom>
        <a:ln>
          <a:noFill/>
        </a:ln>
        <a:effectLst>
          <a:innerShdw blurRad="114300">
            <a:prstClr val="black"/>
          </a:innerShdw>
        </a:effectLst>
      </xdr:spPr>
      <xdr:style>
        <a:lnRef idx="1">
          <a:schemeClr val="accent1"/>
        </a:lnRef>
        <a:fillRef idx="2">
          <a:schemeClr val="accent1"/>
        </a:fillRef>
        <a:effectRef idx="1">
          <a:schemeClr val="accent1"/>
        </a:effectRef>
        <a:fontRef idx="minor">
          <a:schemeClr val="dk1"/>
        </a:fontRef>
      </xdr:style>
      <xdr:txBody>
        <a:bodyPr wrap="square" lIns="91440" tIns="45720" rIns="91440" bIns="45720">
          <a:spAutoFit/>
        </a:bodyPr>
        <a:lstStyle>
          <a:defPPr>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s-ES" sz="1200" b="1">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latin typeface="Arial" pitchFamily="34" charset="0"/>
              <a:cs typeface="Arial" pitchFamily="34" charset="0"/>
            </a:rPr>
            <a:t>Valores constantes</a:t>
          </a:r>
        </a:p>
      </xdr:txBody>
    </xdr:sp>
    <xdr:clientData/>
  </xdr:twoCellAnchor>
  <xdr:twoCellAnchor>
    <xdr:from>
      <xdr:col>3</xdr:col>
      <xdr:colOff>694460</xdr:colOff>
      <xdr:row>38</xdr:row>
      <xdr:rowOff>65787</xdr:rowOff>
    </xdr:from>
    <xdr:to>
      <xdr:col>5</xdr:col>
      <xdr:colOff>744681</xdr:colOff>
      <xdr:row>40</xdr:row>
      <xdr:rowOff>6112</xdr:rowOff>
    </xdr:to>
    <xdr:sp macro="" textlink="">
      <xdr:nvSpPr>
        <xdr:cNvPr id="28" name="27 Rectángulo">
          <a:hlinkClick xmlns:r="http://schemas.openxmlformats.org/officeDocument/2006/relationships" r:id="rId11"/>
        </xdr:cNvPr>
        <xdr:cNvSpPr/>
      </xdr:nvSpPr>
      <xdr:spPr>
        <a:xfrm>
          <a:off x="3534642" y="4923537"/>
          <a:ext cx="1574221" cy="269370"/>
        </a:xfrm>
        <a:prstGeom prst="rect">
          <a:avLst/>
        </a:prstGeom>
        <a:ln>
          <a:noFill/>
        </a:ln>
        <a:effectLst>
          <a:innerShdw blurRad="114300">
            <a:prstClr val="black"/>
          </a:innerShdw>
        </a:effectLst>
      </xdr:spPr>
      <xdr:style>
        <a:lnRef idx="1">
          <a:schemeClr val="accent1"/>
        </a:lnRef>
        <a:fillRef idx="2">
          <a:schemeClr val="accent1"/>
        </a:fillRef>
        <a:effectRef idx="1">
          <a:schemeClr val="accent1"/>
        </a:effectRef>
        <a:fontRef idx="minor">
          <a:schemeClr val="dk1"/>
        </a:fontRef>
      </xdr:style>
      <xdr:txBody>
        <a:bodyPr wrap="square" lIns="91440" tIns="45720" rIns="91440" bIns="45720">
          <a:spAutoFit/>
        </a:bodyPr>
        <a:lstStyle>
          <a:defPPr>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s-ES" sz="1200" b="1">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latin typeface="Arial" pitchFamily="34" charset="0"/>
              <a:cs typeface="Arial" pitchFamily="34" charset="0"/>
            </a:rPr>
            <a:t>Cálculos variables</a:t>
          </a:r>
        </a:p>
      </xdr:txBody>
    </xdr:sp>
    <xdr:clientData/>
  </xdr:twoCellAnchor>
  <xdr:twoCellAnchor>
    <xdr:from>
      <xdr:col>8</xdr:col>
      <xdr:colOff>720434</xdr:colOff>
      <xdr:row>33</xdr:row>
      <xdr:rowOff>45013</xdr:rowOff>
    </xdr:from>
    <xdr:to>
      <xdr:col>10</xdr:col>
      <xdr:colOff>481450</xdr:colOff>
      <xdr:row>34</xdr:row>
      <xdr:rowOff>135046</xdr:rowOff>
    </xdr:to>
    <xdr:sp macro="" textlink="">
      <xdr:nvSpPr>
        <xdr:cNvPr id="32" name="18 Rectángulo">
          <a:hlinkClick xmlns:r="http://schemas.openxmlformats.org/officeDocument/2006/relationships" r:id="rId12"/>
        </xdr:cNvPr>
        <xdr:cNvSpPr/>
      </xdr:nvSpPr>
      <xdr:spPr>
        <a:xfrm>
          <a:off x="7370616" y="4080149"/>
          <a:ext cx="1285016" cy="254556"/>
        </a:xfrm>
        <a:prstGeom prst="rect">
          <a:avLst/>
        </a:prstGeom>
        <a:ln>
          <a:noFill/>
        </a:ln>
        <a:effectLst>
          <a:innerShdw blurRad="114300">
            <a:prstClr val="black"/>
          </a:innerShdw>
        </a:effectLst>
      </xdr:spPr>
      <xdr:style>
        <a:lnRef idx="1">
          <a:schemeClr val="accent1"/>
        </a:lnRef>
        <a:fillRef idx="2">
          <a:schemeClr val="accent1"/>
        </a:fillRef>
        <a:effectRef idx="1">
          <a:schemeClr val="accent1"/>
        </a:effectRef>
        <a:fontRef idx="minor">
          <a:schemeClr val="dk1"/>
        </a:fontRef>
      </xdr:style>
      <xdr:txBody>
        <a:bodyPr wrap="square" lIns="91440" tIns="45720" rIns="91440" bIns="45720">
          <a:spAutoFit/>
        </a:bodyPr>
        <a:lstStyle>
          <a:defPPr>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s-ES" sz="1100" b="1">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latin typeface="Arial" pitchFamily="34" charset="0"/>
              <a:cs typeface="Arial" pitchFamily="34" charset="0"/>
            </a:rPr>
            <a:t>Gráfico</a:t>
          </a:r>
          <a:r>
            <a:rPr lang="es-ES" sz="1100" b="1"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latin typeface="Arial" pitchFamily="34" charset="0"/>
              <a:cs typeface="Arial" pitchFamily="34" charset="0"/>
            </a:rPr>
            <a:t> C vs. X</a:t>
          </a:r>
          <a:endParaRPr lang="es-ES" sz="1100" b="1" baseline="-2500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latin typeface="Arial" pitchFamily="34" charset="0"/>
            <a:cs typeface="Arial" pitchFamily="34" charset="0"/>
          </a:endParaRPr>
        </a:p>
      </xdr:txBody>
    </xdr:sp>
    <xdr:clientData/>
  </xdr:twoCellAnchor>
  <xdr:twoCellAnchor>
    <xdr:from>
      <xdr:col>8</xdr:col>
      <xdr:colOff>716972</xdr:colOff>
      <xdr:row>34</xdr:row>
      <xdr:rowOff>154115</xdr:rowOff>
    </xdr:from>
    <xdr:to>
      <xdr:col>10</xdr:col>
      <xdr:colOff>477988</xdr:colOff>
      <xdr:row>36</xdr:row>
      <xdr:rowOff>91172</xdr:rowOff>
    </xdr:to>
    <xdr:sp macro="" textlink="">
      <xdr:nvSpPr>
        <xdr:cNvPr id="33" name="18 Rectángulo">
          <a:hlinkClick xmlns:r="http://schemas.openxmlformats.org/officeDocument/2006/relationships" r:id="rId13"/>
        </xdr:cNvPr>
        <xdr:cNvSpPr/>
      </xdr:nvSpPr>
      <xdr:spPr>
        <a:xfrm>
          <a:off x="8516889" y="5371698"/>
          <a:ext cx="1285016" cy="254557"/>
        </a:xfrm>
        <a:prstGeom prst="rect">
          <a:avLst/>
        </a:prstGeom>
        <a:ln>
          <a:noFill/>
        </a:ln>
        <a:effectLst>
          <a:innerShdw blurRad="114300">
            <a:prstClr val="black"/>
          </a:innerShdw>
        </a:effectLst>
      </xdr:spPr>
      <xdr:style>
        <a:lnRef idx="1">
          <a:schemeClr val="accent1"/>
        </a:lnRef>
        <a:fillRef idx="2">
          <a:schemeClr val="accent1"/>
        </a:fillRef>
        <a:effectRef idx="1">
          <a:schemeClr val="accent1"/>
        </a:effectRef>
        <a:fontRef idx="minor">
          <a:schemeClr val="dk1"/>
        </a:fontRef>
      </xdr:style>
      <xdr:txBody>
        <a:bodyPr wrap="square" lIns="91440" tIns="45720" rIns="91440" bIns="45720">
          <a:spAutoFit/>
        </a:bodyPr>
        <a:lstStyle>
          <a:defPPr>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s-ES" sz="1100" b="1">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latin typeface="Arial" pitchFamily="34" charset="0"/>
              <a:cs typeface="Arial" pitchFamily="34" charset="0"/>
            </a:rPr>
            <a:t>Gráfico</a:t>
          </a:r>
          <a:r>
            <a:rPr lang="es-ES" sz="1100" b="1"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latin typeface="Arial" pitchFamily="34" charset="0"/>
              <a:cs typeface="Arial" pitchFamily="34" charset="0"/>
            </a:rPr>
            <a:t> C vs. Y</a:t>
          </a:r>
          <a:endParaRPr lang="es-ES" sz="1100" b="1" baseline="-2500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latin typeface="Arial" pitchFamily="34" charset="0"/>
            <a:cs typeface="Arial" pitchFamily="34" charset="0"/>
          </a:endParaRPr>
        </a:p>
      </xdr:txBody>
    </xdr:sp>
    <xdr:clientData/>
  </xdr:twoCellAnchor>
  <xdr:twoCellAnchor>
    <xdr:from>
      <xdr:col>8</xdr:col>
      <xdr:colOff>722169</xdr:colOff>
      <xdr:row>36</xdr:row>
      <xdr:rowOff>107355</xdr:rowOff>
    </xdr:from>
    <xdr:to>
      <xdr:col>10</xdr:col>
      <xdr:colOff>483185</xdr:colOff>
      <xdr:row>38</xdr:row>
      <xdr:rowOff>32866</xdr:rowOff>
    </xdr:to>
    <xdr:sp macro="" textlink="">
      <xdr:nvSpPr>
        <xdr:cNvPr id="34" name="18 Rectángulo">
          <a:hlinkClick xmlns:r="http://schemas.openxmlformats.org/officeDocument/2006/relationships" r:id="rId14"/>
        </xdr:cNvPr>
        <xdr:cNvSpPr/>
      </xdr:nvSpPr>
      <xdr:spPr>
        <a:xfrm>
          <a:off x="7372351" y="4636060"/>
          <a:ext cx="1285016" cy="254556"/>
        </a:xfrm>
        <a:prstGeom prst="rect">
          <a:avLst/>
        </a:prstGeom>
        <a:ln>
          <a:noFill/>
        </a:ln>
        <a:effectLst>
          <a:innerShdw blurRad="114300">
            <a:prstClr val="black"/>
          </a:innerShdw>
        </a:effectLst>
      </xdr:spPr>
      <xdr:style>
        <a:lnRef idx="1">
          <a:schemeClr val="accent1"/>
        </a:lnRef>
        <a:fillRef idx="2">
          <a:schemeClr val="accent1"/>
        </a:fillRef>
        <a:effectRef idx="1">
          <a:schemeClr val="accent1"/>
        </a:effectRef>
        <a:fontRef idx="minor">
          <a:schemeClr val="dk1"/>
        </a:fontRef>
      </xdr:style>
      <xdr:txBody>
        <a:bodyPr wrap="square" lIns="91440" tIns="45720" rIns="91440" bIns="45720">
          <a:spAutoFit/>
        </a:bodyPr>
        <a:lstStyle>
          <a:defPPr>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s-ES" sz="1100" b="1">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latin typeface="Arial" pitchFamily="34" charset="0"/>
              <a:cs typeface="Arial" pitchFamily="34" charset="0"/>
            </a:rPr>
            <a:t>Gráfico</a:t>
          </a:r>
          <a:r>
            <a:rPr lang="es-ES" sz="1100" b="1"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latin typeface="Arial" pitchFamily="34" charset="0"/>
              <a:cs typeface="Arial" pitchFamily="34" charset="0"/>
            </a:rPr>
            <a:t> C vs. Z</a:t>
          </a:r>
          <a:endParaRPr lang="es-ES" sz="1100" b="1" baseline="-2500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latin typeface="Arial" pitchFamily="34" charset="0"/>
            <a:cs typeface="Arial" pitchFamily="34" charset="0"/>
          </a:endParaRPr>
        </a:p>
      </xdr:txBody>
    </xdr:sp>
    <xdr:clientData/>
  </xdr:twoCellAnchor>
  <xdr:twoCellAnchor>
    <xdr:from>
      <xdr:col>8</xdr:col>
      <xdr:colOff>727366</xdr:colOff>
      <xdr:row>38</xdr:row>
      <xdr:rowOff>51935</xdr:rowOff>
    </xdr:from>
    <xdr:to>
      <xdr:col>10</xdr:col>
      <xdr:colOff>488382</xdr:colOff>
      <xdr:row>39</xdr:row>
      <xdr:rowOff>141970</xdr:rowOff>
    </xdr:to>
    <xdr:sp macro="" textlink="">
      <xdr:nvSpPr>
        <xdr:cNvPr id="35" name="18 Rectángulo">
          <a:hlinkClick xmlns:r="http://schemas.openxmlformats.org/officeDocument/2006/relationships" r:id="rId15"/>
        </xdr:cNvPr>
        <xdr:cNvSpPr/>
      </xdr:nvSpPr>
      <xdr:spPr>
        <a:xfrm>
          <a:off x="7377548" y="4909685"/>
          <a:ext cx="1285016" cy="254558"/>
        </a:xfrm>
        <a:prstGeom prst="rect">
          <a:avLst/>
        </a:prstGeom>
        <a:ln>
          <a:noFill/>
        </a:ln>
        <a:effectLst>
          <a:innerShdw blurRad="114300">
            <a:prstClr val="black"/>
          </a:innerShdw>
        </a:effectLst>
      </xdr:spPr>
      <xdr:style>
        <a:lnRef idx="1">
          <a:schemeClr val="accent1"/>
        </a:lnRef>
        <a:fillRef idx="2">
          <a:schemeClr val="accent1"/>
        </a:fillRef>
        <a:effectRef idx="1">
          <a:schemeClr val="accent1"/>
        </a:effectRef>
        <a:fontRef idx="minor">
          <a:schemeClr val="dk1"/>
        </a:fontRef>
      </xdr:style>
      <xdr:txBody>
        <a:bodyPr wrap="square" lIns="91440" tIns="45720" rIns="91440" bIns="45720">
          <a:spAutoFit/>
        </a:bodyPr>
        <a:lstStyle>
          <a:defPPr>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s-ES" sz="1100" b="1">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latin typeface="Arial" pitchFamily="34" charset="0"/>
              <a:cs typeface="Arial" pitchFamily="34" charset="0"/>
            </a:rPr>
            <a:t>Gráfico</a:t>
          </a:r>
          <a:r>
            <a:rPr lang="es-ES" sz="1100" b="1"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latin typeface="Arial" pitchFamily="34" charset="0"/>
              <a:cs typeface="Arial" pitchFamily="34" charset="0"/>
            </a:rPr>
            <a:t> C vs. </a:t>
          </a:r>
          <a:r>
            <a:rPr lang="es-ES" sz="1100" b="1" i="1"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latin typeface="Arial" pitchFamily="34" charset="0"/>
              <a:cs typeface="Arial" pitchFamily="34" charset="0"/>
            </a:rPr>
            <a:t>t</a:t>
          </a:r>
          <a:endParaRPr lang="es-ES" sz="1100" b="1" i="1" baseline="-2500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latin typeface="Arial" pitchFamily="34" charset="0"/>
            <a:cs typeface="Arial" pitchFamily="34" charset="0"/>
          </a:endParaRPr>
        </a:p>
      </xdr:txBody>
    </xdr:sp>
    <xdr:clientData/>
  </xdr:twoCellAnchor>
  <xdr:twoCellAnchor>
    <xdr:from>
      <xdr:col>8</xdr:col>
      <xdr:colOff>723904</xdr:colOff>
      <xdr:row>39</xdr:row>
      <xdr:rowOff>152380</xdr:rowOff>
    </xdr:from>
    <xdr:to>
      <xdr:col>10</xdr:col>
      <xdr:colOff>484920</xdr:colOff>
      <xdr:row>41</xdr:row>
      <xdr:rowOff>77891</xdr:rowOff>
    </xdr:to>
    <xdr:sp macro="" textlink="">
      <xdr:nvSpPr>
        <xdr:cNvPr id="36" name="18 Rectángulo">
          <a:hlinkClick xmlns:r="http://schemas.openxmlformats.org/officeDocument/2006/relationships" r:id="rId16"/>
        </xdr:cNvPr>
        <xdr:cNvSpPr/>
      </xdr:nvSpPr>
      <xdr:spPr>
        <a:xfrm>
          <a:off x="7374086" y="5174653"/>
          <a:ext cx="1285016" cy="254556"/>
        </a:xfrm>
        <a:prstGeom prst="rect">
          <a:avLst/>
        </a:prstGeom>
        <a:ln>
          <a:noFill/>
        </a:ln>
        <a:effectLst>
          <a:innerShdw blurRad="114300">
            <a:prstClr val="black"/>
          </a:innerShdw>
        </a:effectLst>
      </xdr:spPr>
      <xdr:style>
        <a:lnRef idx="1">
          <a:schemeClr val="accent1"/>
        </a:lnRef>
        <a:fillRef idx="2">
          <a:schemeClr val="accent1"/>
        </a:fillRef>
        <a:effectRef idx="1">
          <a:schemeClr val="accent1"/>
        </a:effectRef>
        <a:fontRef idx="minor">
          <a:schemeClr val="dk1"/>
        </a:fontRef>
      </xdr:style>
      <xdr:txBody>
        <a:bodyPr wrap="square" lIns="91440" tIns="45720" rIns="91440" bIns="45720">
          <a:spAutoFit/>
        </a:bodyPr>
        <a:lstStyle>
          <a:defPPr>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s-ES" sz="1100" b="1">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latin typeface="Arial" pitchFamily="34" charset="0"/>
              <a:cs typeface="Arial" pitchFamily="34" charset="0"/>
            </a:rPr>
            <a:t>Gráfico</a:t>
          </a:r>
          <a:r>
            <a:rPr lang="es-ES" sz="1100" b="1"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latin typeface="Arial" pitchFamily="34" charset="0"/>
              <a:cs typeface="Arial" pitchFamily="34" charset="0"/>
            </a:rPr>
            <a:t> en 3D</a:t>
          </a:r>
          <a:endParaRPr lang="es-ES" sz="1100" b="1" i="1" baseline="-2500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latin typeface="Arial" pitchFamily="34" charset="0"/>
            <a:cs typeface="Arial" pitchFamily="34" charset="0"/>
          </a:endParaRPr>
        </a:p>
      </xdr:txBody>
    </xdr:sp>
    <xdr:clientData/>
  </xdr:twoCellAnchor>
  <xdr:twoCellAnchor>
    <xdr:from>
      <xdr:col>6</xdr:col>
      <xdr:colOff>441614</xdr:colOff>
      <xdr:row>22</xdr:row>
      <xdr:rowOff>8656</xdr:rowOff>
    </xdr:from>
    <xdr:to>
      <xdr:col>8</xdr:col>
      <xdr:colOff>476251</xdr:colOff>
      <xdr:row>23</xdr:row>
      <xdr:rowOff>130819</xdr:rowOff>
    </xdr:to>
    <xdr:sp macro="" textlink="">
      <xdr:nvSpPr>
        <xdr:cNvPr id="37" name="36 Rectángulo">
          <a:hlinkClick xmlns:r="http://schemas.openxmlformats.org/officeDocument/2006/relationships" r:id="rId17"/>
        </xdr:cNvPr>
        <xdr:cNvSpPr/>
      </xdr:nvSpPr>
      <xdr:spPr>
        <a:xfrm>
          <a:off x="5567796" y="2337951"/>
          <a:ext cx="1558637" cy="269368"/>
        </a:xfrm>
        <a:prstGeom prst="rect">
          <a:avLst/>
        </a:prstGeom>
        <a:ln/>
      </xdr:spPr>
      <xdr:style>
        <a:lnRef idx="0">
          <a:schemeClr val="accent1"/>
        </a:lnRef>
        <a:fillRef idx="3">
          <a:schemeClr val="accent1"/>
        </a:fillRef>
        <a:effectRef idx="3">
          <a:schemeClr val="accent1"/>
        </a:effectRef>
        <a:fontRef idx="minor">
          <a:schemeClr val="lt1"/>
        </a:fontRef>
      </xdr:style>
      <xdr:txBody>
        <a:bodyPr wrap="square" lIns="91440" tIns="45720" rIns="91440" bIns="45720">
          <a:spAutoFit/>
          <a:scene3d>
            <a:camera prst="orthographicFront">
              <a:rot lat="0" lon="0" rev="0"/>
            </a:camera>
            <a:lightRig rig="glow" dir="t">
              <a:rot lat="0" lon="0" rev="3600000"/>
            </a:lightRig>
          </a:scene3d>
          <a:sp3d prstMaterial="softEdge">
            <a:bevelT w="29210" h="16510"/>
            <a:contourClr>
              <a:schemeClr val="accent4">
                <a:alpha val="95000"/>
              </a:schemeClr>
            </a:contourClr>
          </a:sp3d>
        </a:bodyPr>
        <a:lstStyle>
          <a:defPPr>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l" defTabSz="914400" rtl="0" eaLnBrk="1" latinLnBrk="0" hangingPunct="1"/>
          <a:r>
            <a:rPr lang="es-ES" sz="1200" b="1" kern="1200" cap="none" spc="0">
              <a:ln>
                <a:prstDash val="solid"/>
              </a:ln>
              <a:solidFill>
                <a:schemeClr val="bg1"/>
              </a:solidFill>
              <a:effectLst>
                <a:outerShdw blurRad="88000" dist="50800" dir="5040000" algn="tl">
                  <a:schemeClr val="accent4">
                    <a:tint val="80000"/>
                    <a:satMod val="250000"/>
                    <a:alpha val="45000"/>
                  </a:schemeClr>
                </a:outerShdw>
              </a:effectLst>
              <a:latin typeface="Arial" pitchFamily="34" charset="0"/>
              <a:ea typeface="+mn-ea"/>
              <a:cs typeface="Arial" pitchFamily="34" charset="0"/>
            </a:rPr>
            <a:t>Resumen gráficos</a:t>
          </a:r>
        </a:p>
      </xdr:txBody>
    </xdr:sp>
    <xdr:clientData/>
  </xdr:twoCellAnchor>
  <xdr:twoCellAnchor>
    <xdr:from>
      <xdr:col>6</xdr:col>
      <xdr:colOff>562839</xdr:colOff>
      <xdr:row>24</xdr:row>
      <xdr:rowOff>95248</xdr:rowOff>
    </xdr:from>
    <xdr:to>
      <xdr:col>8</xdr:col>
      <xdr:colOff>311726</xdr:colOff>
      <xdr:row>26</xdr:row>
      <xdr:rowOff>70208</xdr:rowOff>
    </xdr:to>
    <xdr:sp macro="" textlink="">
      <xdr:nvSpPr>
        <xdr:cNvPr id="39" name="38 Rectángulo">
          <a:hlinkClick xmlns:r="http://schemas.openxmlformats.org/officeDocument/2006/relationships" r:id="rId18"/>
        </xdr:cNvPr>
        <xdr:cNvSpPr/>
      </xdr:nvSpPr>
      <xdr:spPr>
        <a:xfrm>
          <a:off x="5689021" y="2718953"/>
          <a:ext cx="1272887" cy="269369"/>
        </a:xfrm>
        <a:prstGeom prst="rect">
          <a:avLst/>
        </a:prstGeom>
        <a:ln/>
      </xdr:spPr>
      <xdr:style>
        <a:lnRef idx="0">
          <a:schemeClr val="accent1"/>
        </a:lnRef>
        <a:fillRef idx="3">
          <a:schemeClr val="accent1"/>
        </a:fillRef>
        <a:effectRef idx="3">
          <a:schemeClr val="accent1"/>
        </a:effectRef>
        <a:fontRef idx="minor">
          <a:schemeClr val="lt1"/>
        </a:fontRef>
      </xdr:style>
      <xdr:txBody>
        <a:bodyPr wrap="square" lIns="91440" tIns="45720" rIns="91440" bIns="45720">
          <a:spAutoFit/>
          <a:scene3d>
            <a:camera prst="orthographicFront">
              <a:rot lat="0" lon="0" rev="0"/>
            </a:camera>
            <a:lightRig rig="glow" dir="t">
              <a:rot lat="0" lon="0" rev="3600000"/>
            </a:lightRig>
          </a:scene3d>
          <a:sp3d prstMaterial="softEdge">
            <a:bevelT w="29210" h="16510"/>
            <a:contourClr>
              <a:schemeClr val="accent4">
                <a:alpha val="95000"/>
              </a:schemeClr>
            </a:contourClr>
          </a:sp3d>
        </a:bodyPr>
        <a:lstStyle>
          <a:defPPr>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s-ES" sz="1200" b="1" cap="none" spc="0">
              <a:ln>
                <a:prstDash val="solid"/>
              </a:ln>
              <a:solidFill>
                <a:schemeClr val="bg1"/>
              </a:solidFill>
              <a:effectLst>
                <a:outerShdw blurRad="88000" dist="50800" dir="5040000" algn="tl">
                  <a:schemeClr val="accent4">
                    <a:tint val="80000"/>
                    <a:satMod val="250000"/>
                    <a:alpha val="45000"/>
                  </a:schemeClr>
                </a:outerShdw>
              </a:effectLst>
              <a:latin typeface="Arial" pitchFamily="34" charset="0"/>
              <a:cs typeface="Arial" pitchFamily="34" charset="0"/>
            </a:rPr>
            <a:t>Corrida caso A</a:t>
          </a:r>
        </a:p>
      </xdr:txBody>
    </xdr:sp>
    <xdr:clientData/>
  </xdr:twoCellAnchor>
  <xdr:twoCellAnchor>
    <xdr:from>
      <xdr:col>6</xdr:col>
      <xdr:colOff>415636</xdr:colOff>
      <xdr:row>34</xdr:row>
      <xdr:rowOff>155862</xdr:rowOff>
    </xdr:from>
    <xdr:to>
      <xdr:col>8</xdr:col>
      <xdr:colOff>450273</xdr:colOff>
      <xdr:row>36</xdr:row>
      <xdr:rowOff>96186</xdr:rowOff>
    </xdr:to>
    <xdr:sp macro="" textlink="">
      <xdr:nvSpPr>
        <xdr:cNvPr id="40" name="39 Rectángulo">
          <a:hlinkClick xmlns:r="http://schemas.openxmlformats.org/officeDocument/2006/relationships" r:id="rId19"/>
        </xdr:cNvPr>
        <xdr:cNvSpPr/>
      </xdr:nvSpPr>
      <xdr:spPr>
        <a:xfrm>
          <a:off x="5541818" y="4355521"/>
          <a:ext cx="1558637" cy="269370"/>
        </a:xfrm>
        <a:prstGeom prst="rect">
          <a:avLst/>
        </a:prstGeom>
        <a:ln/>
      </xdr:spPr>
      <xdr:style>
        <a:lnRef idx="0">
          <a:schemeClr val="accent1"/>
        </a:lnRef>
        <a:fillRef idx="3">
          <a:schemeClr val="accent1"/>
        </a:fillRef>
        <a:effectRef idx="3">
          <a:schemeClr val="accent1"/>
        </a:effectRef>
        <a:fontRef idx="minor">
          <a:schemeClr val="lt1"/>
        </a:fontRef>
      </xdr:style>
      <xdr:txBody>
        <a:bodyPr wrap="square" lIns="91440" tIns="45720" rIns="91440" bIns="45720">
          <a:spAutoFit/>
          <a:scene3d>
            <a:camera prst="orthographicFront">
              <a:rot lat="0" lon="0" rev="0"/>
            </a:camera>
            <a:lightRig rig="glow" dir="t">
              <a:rot lat="0" lon="0" rev="3600000"/>
            </a:lightRig>
          </a:scene3d>
          <a:sp3d prstMaterial="softEdge">
            <a:bevelT w="29210" h="16510"/>
            <a:contourClr>
              <a:schemeClr val="accent4">
                <a:alpha val="95000"/>
              </a:schemeClr>
            </a:contourClr>
          </a:sp3d>
        </a:bodyPr>
        <a:lstStyle>
          <a:defPPr>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l" defTabSz="914400" rtl="0" eaLnBrk="1" latinLnBrk="0" hangingPunct="1"/>
          <a:r>
            <a:rPr lang="es-ES" sz="1200" b="1" kern="1200" cap="none" spc="0">
              <a:ln>
                <a:prstDash val="solid"/>
              </a:ln>
              <a:solidFill>
                <a:schemeClr val="bg1"/>
              </a:solidFill>
              <a:effectLst>
                <a:outerShdw blurRad="88000" dist="50800" dir="5040000" algn="tl">
                  <a:schemeClr val="accent4">
                    <a:tint val="80000"/>
                    <a:satMod val="250000"/>
                    <a:alpha val="45000"/>
                  </a:schemeClr>
                </a:outerShdw>
              </a:effectLst>
              <a:latin typeface="Arial" pitchFamily="34" charset="0"/>
              <a:ea typeface="+mn-ea"/>
              <a:cs typeface="Arial" pitchFamily="34" charset="0"/>
            </a:rPr>
            <a:t>Resumen gráficos</a:t>
          </a:r>
        </a:p>
      </xdr:txBody>
    </xdr:sp>
    <xdr:clientData/>
  </xdr:twoCellAnchor>
  <xdr:twoCellAnchor editAs="oneCell">
    <xdr:from>
      <xdr:col>1</xdr:col>
      <xdr:colOff>0</xdr:colOff>
      <xdr:row>36</xdr:row>
      <xdr:rowOff>147204</xdr:rowOff>
    </xdr:from>
    <xdr:to>
      <xdr:col>3</xdr:col>
      <xdr:colOff>658091</xdr:colOff>
      <xdr:row>43</xdr:row>
      <xdr:rowOff>89818</xdr:rowOff>
    </xdr:to>
    <xdr:pic>
      <xdr:nvPicPr>
        <xdr:cNvPr id="43" name="Picture 10" descr="http://estaticos01.cache.el-mundo.net/elmundo/imagenes/2009/01/19/1232385839_0.jpg"/>
        <xdr:cNvPicPr>
          <a:picLocks noChangeAspect="1" noChangeArrowheads="1"/>
        </xdr:cNvPicPr>
      </xdr:nvPicPr>
      <xdr:blipFill>
        <a:blip xmlns:r="http://schemas.openxmlformats.org/officeDocument/2006/relationships" r:embed="rId20" cstate="print"/>
        <a:srcRect t="19282"/>
        <a:stretch>
          <a:fillRect/>
        </a:stretch>
      </xdr:blipFill>
      <xdr:spPr bwMode="auto">
        <a:xfrm>
          <a:off x="1316182" y="4675909"/>
          <a:ext cx="2182091" cy="1094272"/>
        </a:xfrm>
        <a:prstGeom prst="ellipse">
          <a:avLst/>
        </a:prstGeom>
        <a:ln>
          <a:noFill/>
        </a:ln>
        <a:effectLst>
          <a:softEdge rad="112500"/>
        </a:effectLst>
      </xdr:spPr>
    </xdr:pic>
    <xdr:clientData/>
  </xdr:twoCellAnchor>
  <xdr:twoCellAnchor>
    <xdr:from>
      <xdr:col>6</xdr:col>
      <xdr:colOff>568034</xdr:colOff>
      <xdr:row>37</xdr:row>
      <xdr:rowOff>48489</xdr:rowOff>
    </xdr:from>
    <xdr:to>
      <xdr:col>8</xdr:col>
      <xdr:colOff>316921</xdr:colOff>
      <xdr:row>38</xdr:row>
      <xdr:rowOff>153335</xdr:rowOff>
    </xdr:to>
    <xdr:sp macro="" textlink="">
      <xdr:nvSpPr>
        <xdr:cNvPr id="44" name="43 Rectángulo">
          <a:hlinkClick xmlns:r="http://schemas.openxmlformats.org/officeDocument/2006/relationships" r:id="rId21"/>
        </xdr:cNvPr>
        <xdr:cNvSpPr/>
      </xdr:nvSpPr>
      <xdr:spPr>
        <a:xfrm>
          <a:off x="5694216" y="4741716"/>
          <a:ext cx="1272887" cy="269369"/>
        </a:xfrm>
        <a:prstGeom prst="rect">
          <a:avLst/>
        </a:prstGeom>
        <a:ln/>
      </xdr:spPr>
      <xdr:style>
        <a:lnRef idx="0">
          <a:schemeClr val="accent1"/>
        </a:lnRef>
        <a:fillRef idx="3">
          <a:schemeClr val="accent1"/>
        </a:fillRef>
        <a:effectRef idx="3">
          <a:schemeClr val="accent1"/>
        </a:effectRef>
        <a:fontRef idx="minor">
          <a:schemeClr val="lt1"/>
        </a:fontRef>
      </xdr:style>
      <xdr:txBody>
        <a:bodyPr wrap="square" lIns="91440" tIns="45720" rIns="91440" bIns="45720">
          <a:spAutoFit/>
          <a:scene3d>
            <a:camera prst="orthographicFront">
              <a:rot lat="0" lon="0" rev="0"/>
            </a:camera>
            <a:lightRig rig="glow" dir="t">
              <a:rot lat="0" lon="0" rev="3600000"/>
            </a:lightRig>
          </a:scene3d>
          <a:sp3d prstMaterial="softEdge">
            <a:bevelT w="29210" h="16510"/>
            <a:contourClr>
              <a:schemeClr val="accent4">
                <a:alpha val="95000"/>
              </a:schemeClr>
            </a:contourClr>
          </a:sp3d>
        </a:bodyPr>
        <a:lstStyle>
          <a:defPPr>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s-ES" sz="1200" b="1" cap="none" spc="0">
              <a:ln>
                <a:prstDash val="solid"/>
              </a:ln>
              <a:solidFill>
                <a:schemeClr val="bg1"/>
              </a:solidFill>
              <a:effectLst>
                <a:outerShdw blurRad="88000" dist="50800" dir="5040000" algn="tl">
                  <a:schemeClr val="accent4">
                    <a:tint val="80000"/>
                    <a:satMod val="250000"/>
                    <a:alpha val="45000"/>
                  </a:schemeClr>
                </a:outerShdw>
              </a:effectLst>
              <a:latin typeface="Arial" pitchFamily="34" charset="0"/>
              <a:cs typeface="Arial" pitchFamily="34" charset="0"/>
            </a:rPr>
            <a:t>Corrida caso B</a:t>
          </a:r>
        </a:p>
      </xdr:txBody>
    </xdr:sp>
    <xdr:clientData/>
  </xdr:twoCellAnchor>
  <xdr:twoCellAnchor>
    <xdr:from>
      <xdr:col>1</xdr:col>
      <xdr:colOff>14771</xdr:colOff>
      <xdr:row>10</xdr:row>
      <xdr:rowOff>1</xdr:rowOff>
    </xdr:from>
    <xdr:to>
      <xdr:col>2</xdr:col>
      <xdr:colOff>603589</xdr:colOff>
      <xdr:row>11</xdr:row>
      <xdr:rowOff>29501</xdr:rowOff>
    </xdr:to>
    <xdr:sp macro="" textlink="">
      <xdr:nvSpPr>
        <xdr:cNvPr id="45" name="44 Rectángulo">
          <a:hlinkClick xmlns:r="http://schemas.openxmlformats.org/officeDocument/2006/relationships" r:id="rId22"/>
        </xdr:cNvPr>
        <xdr:cNvSpPr/>
      </xdr:nvSpPr>
      <xdr:spPr>
        <a:xfrm>
          <a:off x="2480065" y="1580030"/>
          <a:ext cx="1350818" cy="175177"/>
        </a:xfrm>
        <a:prstGeom prst="rect">
          <a:avLst/>
        </a:prstGeom>
        <a:ln>
          <a:noFill/>
        </a:ln>
        <a:effectLst>
          <a:softEdge rad="12700"/>
        </a:effectLst>
        <a:scene3d>
          <a:camera prst="orthographicFront"/>
          <a:lightRig rig="threePt" dir="t"/>
        </a:scene3d>
        <a:sp3d>
          <a:bevelT prst="relaxedInset"/>
        </a:sp3d>
      </xdr:spPr>
      <xdr:style>
        <a:lnRef idx="0">
          <a:scrgbClr r="0" g="0" b="0"/>
        </a:lnRef>
        <a:fillRef idx="1003">
          <a:schemeClr val="dk2"/>
        </a:fillRef>
        <a:effectRef idx="0">
          <a:scrgbClr r="0" g="0" b="0"/>
        </a:effectRef>
        <a:fontRef idx="major"/>
      </xdr:style>
      <xdr:txBody>
        <a:bodyPr wrap="square" lIns="0" tIns="0" rIns="0" bIns="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200" b="1" cap="none" spc="0">
              <a:ln w="900" cmpd="sng">
                <a:solidFill>
                  <a:schemeClr val="accent1">
                    <a:satMod val="190000"/>
                    <a:alpha val="55000"/>
                  </a:schemeClr>
                </a:solidFill>
                <a:prstDash val="solid"/>
              </a:ln>
              <a:solidFill>
                <a:schemeClr val="accent1">
                  <a:satMod val="200000"/>
                  <a:tint val="3000"/>
                </a:schemeClr>
              </a:solidFill>
              <a:effectLst>
                <a:innerShdw blurRad="101600" dist="76200" dir="5400000">
                  <a:schemeClr val="accent1">
                    <a:satMod val="190000"/>
                    <a:tint val="100000"/>
                    <a:alpha val="74000"/>
                  </a:schemeClr>
                </a:innerShdw>
              </a:effectLst>
              <a:latin typeface="Arial" pitchFamily="34" charset="0"/>
              <a:cs typeface="Arial" pitchFamily="34" charset="0"/>
            </a:rPr>
            <a:t>INTRODUCCIÓN</a:t>
          </a:r>
        </a:p>
      </xdr:txBody>
    </xdr:sp>
    <xdr:clientData/>
  </xdr:twoCellAnchor>
  <xdr:twoCellAnchor editAs="oneCell">
    <xdr:from>
      <xdr:col>1</xdr:col>
      <xdr:colOff>86592</xdr:colOff>
      <xdr:row>23</xdr:row>
      <xdr:rowOff>76039</xdr:rowOff>
    </xdr:from>
    <xdr:to>
      <xdr:col>3</xdr:col>
      <xdr:colOff>571500</xdr:colOff>
      <xdr:row>33</xdr:row>
      <xdr:rowOff>58600</xdr:rowOff>
    </xdr:to>
    <xdr:pic>
      <xdr:nvPicPr>
        <xdr:cNvPr id="5121" name="Picture 1" descr="http://lh6.ggpht.com/_fcBPmLARyH8/S2uLTssMdkI/AAAAAAAABvA/sDF4EyB4Jwc/s1600/Grandes%20tracto%20bombas_pie%20de%20foto%204.JPG"/>
        <xdr:cNvPicPr>
          <a:picLocks noChangeAspect="1" noChangeArrowheads="1"/>
        </xdr:cNvPicPr>
      </xdr:nvPicPr>
      <xdr:blipFill>
        <a:blip xmlns:r="http://schemas.openxmlformats.org/officeDocument/2006/relationships" r:embed="rId23" cstate="print"/>
        <a:srcRect/>
        <a:stretch>
          <a:fillRect/>
        </a:stretch>
      </xdr:blipFill>
      <xdr:spPr bwMode="auto">
        <a:xfrm>
          <a:off x="1801092" y="2569857"/>
          <a:ext cx="2008908" cy="1541197"/>
        </a:xfrm>
        <a:prstGeom prst="ellipse">
          <a:avLst/>
        </a:prstGeom>
        <a:ln>
          <a:noFill/>
        </a:ln>
        <a:effectLst>
          <a:softEdge rad="112500"/>
        </a:effectLst>
      </xdr:spPr>
    </xdr:pic>
    <xdr:clientData/>
  </xdr:twoCellAnchor>
  <xdr:twoCellAnchor>
    <xdr:from>
      <xdr:col>1</xdr:col>
      <xdr:colOff>11206</xdr:colOff>
      <xdr:row>11</xdr:row>
      <xdr:rowOff>114300</xdr:rowOff>
    </xdr:from>
    <xdr:to>
      <xdr:col>4</xdr:col>
      <xdr:colOff>641206</xdr:colOff>
      <xdr:row>12</xdr:row>
      <xdr:rowOff>138936</xdr:rowOff>
    </xdr:to>
    <xdr:sp macro="" textlink="">
      <xdr:nvSpPr>
        <xdr:cNvPr id="29" name="28 Rectángulo"/>
        <xdr:cNvSpPr/>
      </xdr:nvSpPr>
      <xdr:spPr>
        <a:xfrm>
          <a:off x="2476500" y="1840006"/>
          <a:ext cx="2916000" cy="181518"/>
        </a:xfrm>
        <a:prstGeom prst="rect">
          <a:avLst/>
        </a:prstGeom>
        <a:ln>
          <a:noFill/>
        </a:ln>
        <a:effectLst>
          <a:softEdge rad="12700"/>
        </a:effectLst>
        <a:scene3d>
          <a:camera prst="orthographicFront"/>
          <a:lightRig rig="threePt" dir="t"/>
        </a:scene3d>
        <a:sp3d>
          <a:bevelT prst="relaxedInset"/>
        </a:sp3d>
      </xdr:spPr>
      <xdr:style>
        <a:lnRef idx="0">
          <a:scrgbClr r="0" g="0" b="0"/>
        </a:lnRef>
        <a:fillRef idx="1003">
          <a:schemeClr val="dk2"/>
        </a:fillRef>
        <a:effectRef idx="0">
          <a:scrgbClr r="0" g="0" b="0"/>
        </a:effectRef>
        <a:fontRef idx="major"/>
      </xdr:style>
      <xdr:txBody>
        <a:bodyPr wrap="square" lIns="0" tIns="0" rIns="0" bIns="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200" b="1" cap="none" spc="0">
              <a:ln w="900" cmpd="sng">
                <a:solidFill>
                  <a:schemeClr val="accent1">
                    <a:satMod val="190000"/>
                    <a:alpha val="55000"/>
                  </a:schemeClr>
                </a:solidFill>
                <a:prstDash val="solid"/>
              </a:ln>
              <a:solidFill>
                <a:schemeClr val="accent1">
                  <a:satMod val="200000"/>
                  <a:tint val="3000"/>
                </a:schemeClr>
              </a:solidFill>
              <a:effectLst>
                <a:innerShdw blurRad="101600" dist="76200" dir="5400000">
                  <a:schemeClr val="accent1">
                    <a:satMod val="190000"/>
                    <a:tint val="100000"/>
                    <a:alpha val="74000"/>
                  </a:schemeClr>
                </a:innerShdw>
              </a:effectLst>
              <a:latin typeface="Arial" pitchFamily="34" charset="0"/>
              <a:cs typeface="Arial" pitchFamily="34" charset="0"/>
            </a:rPr>
            <a:t>DIFUSIÓN ADVECTIVA Y MOLECULAR</a:t>
          </a:r>
        </a:p>
      </xdr:txBody>
    </xdr:sp>
    <xdr:clientData/>
  </xdr:twoCellAnchor>
  <xdr:twoCellAnchor>
    <xdr:from>
      <xdr:col>3</xdr:col>
      <xdr:colOff>638463</xdr:colOff>
      <xdr:row>13</xdr:row>
      <xdr:rowOff>0</xdr:rowOff>
    </xdr:from>
    <xdr:to>
      <xdr:col>5</xdr:col>
      <xdr:colOff>546265</xdr:colOff>
      <xdr:row>14</xdr:row>
      <xdr:rowOff>109590</xdr:rowOff>
    </xdr:to>
    <xdr:sp macro="" textlink="">
      <xdr:nvSpPr>
        <xdr:cNvPr id="30" name="18 Rectángulo">
          <a:hlinkClick xmlns:r="http://schemas.openxmlformats.org/officeDocument/2006/relationships" r:id="rId24"/>
        </xdr:cNvPr>
        <xdr:cNvSpPr/>
      </xdr:nvSpPr>
      <xdr:spPr>
        <a:xfrm>
          <a:off x="3876963" y="2273300"/>
          <a:ext cx="1431802" cy="261990"/>
        </a:xfrm>
        <a:prstGeom prst="rect">
          <a:avLst/>
        </a:prstGeom>
        <a:ln>
          <a:noFill/>
        </a:ln>
        <a:effectLst>
          <a:innerShdw blurRad="114300">
            <a:prstClr val="black"/>
          </a:innerShdw>
        </a:effectLst>
      </xdr:spPr>
      <xdr:style>
        <a:lnRef idx="1">
          <a:schemeClr val="accent1"/>
        </a:lnRef>
        <a:fillRef idx="2">
          <a:schemeClr val="accent1"/>
        </a:fillRef>
        <a:effectRef idx="1">
          <a:schemeClr val="accent1"/>
        </a:effectRef>
        <a:fontRef idx="minor">
          <a:schemeClr val="dk1"/>
        </a:fontRef>
      </xdr:style>
      <xdr:txBody>
        <a:bodyPr wrap="square" lIns="91440" tIns="45720" rIns="91440" bIns="45720">
          <a:spAutoFit/>
        </a:bodyPr>
        <a:lstStyle>
          <a:defPPr>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s-ES" sz="1200" b="1">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latin typeface="Arial" pitchFamily="34" charset="0"/>
              <a:cs typeface="Arial" pitchFamily="34" charset="0"/>
            </a:rPr>
            <a:t>Datos de entrada</a:t>
          </a:r>
        </a:p>
      </xdr:txBody>
    </xdr:sp>
    <xdr:clientData/>
  </xdr:twoCellAnchor>
  <xdr:twoCellAnchor>
    <xdr:from>
      <xdr:col>3</xdr:col>
      <xdr:colOff>635000</xdr:colOff>
      <xdr:row>15</xdr:row>
      <xdr:rowOff>49066</xdr:rowOff>
    </xdr:from>
    <xdr:to>
      <xdr:col>6</xdr:col>
      <xdr:colOff>15009</xdr:colOff>
      <xdr:row>16</xdr:row>
      <xdr:rowOff>151027</xdr:rowOff>
    </xdr:to>
    <xdr:sp macro="" textlink="">
      <xdr:nvSpPr>
        <xdr:cNvPr id="31" name="30 Rectángulo">
          <a:hlinkClick xmlns:r="http://schemas.openxmlformats.org/officeDocument/2006/relationships" r:id="rId25"/>
        </xdr:cNvPr>
        <xdr:cNvSpPr/>
      </xdr:nvSpPr>
      <xdr:spPr>
        <a:xfrm>
          <a:off x="3873500" y="2627166"/>
          <a:ext cx="1666009" cy="254361"/>
        </a:xfrm>
        <a:prstGeom prst="rect">
          <a:avLst/>
        </a:prstGeom>
        <a:ln>
          <a:noFill/>
        </a:ln>
        <a:effectLst>
          <a:innerShdw blurRad="114300">
            <a:prstClr val="black"/>
          </a:innerShdw>
        </a:effectLst>
      </xdr:spPr>
      <xdr:style>
        <a:lnRef idx="1">
          <a:schemeClr val="accent1"/>
        </a:lnRef>
        <a:fillRef idx="2">
          <a:schemeClr val="accent1"/>
        </a:fillRef>
        <a:effectRef idx="1">
          <a:schemeClr val="accent1"/>
        </a:effectRef>
        <a:fontRef idx="minor">
          <a:schemeClr val="dk1"/>
        </a:fontRef>
      </xdr:style>
      <xdr:txBody>
        <a:bodyPr wrap="square" lIns="91440" tIns="45720" rIns="91440" bIns="45720">
          <a:spAutoFit/>
        </a:bodyPr>
        <a:lstStyle>
          <a:defPPr>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s-ES" sz="1200" b="1">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latin typeface="Arial" pitchFamily="34" charset="0"/>
              <a:cs typeface="Arial" pitchFamily="34" charset="0"/>
            </a:rPr>
            <a:t>Valores constantes</a:t>
          </a:r>
        </a:p>
      </xdr:txBody>
    </xdr:sp>
    <xdr:clientData/>
  </xdr:twoCellAnchor>
  <xdr:twoCellAnchor>
    <xdr:from>
      <xdr:col>3</xdr:col>
      <xdr:colOff>635005</xdr:colOff>
      <xdr:row>17</xdr:row>
      <xdr:rowOff>106212</xdr:rowOff>
    </xdr:from>
    <xdr:to>
      <xdr:col>6</xdr:col>
      <xdr:colOff>15014</xdr:colOff>
      <xdr:row>19</xdr:row>
      <xdr:rowOff>55771</xdr:rowOff>
    </xdr:to>
    <xdr:sp macro="" textlink="">
      <xdr:nvSpPr>
        <xdr:cNvPr id="41" name="40 Rectángulo">
          <a:hlinkClick xmlns:r="http://schemas.openxmlformats.org/officeDocument/2006/relationships" r:id="rId26"/>
        </xdr:cNvPr>
        <xdr:cNvSpPr/>
      </xdr:nvSpPr>
      <xdr:spPr>
        <a:xfrm>
          <a:off x="3873505" y="2989112"/>
          <a:ext cx="1666009" cy="254359"/>
        </a:xfrm>
        <a:prstGeom prst="rect">
          <a:avLst/>
        </a:prstGeom>
        <a:ln>
          <a:noFill/>
        </a:ln>
        <a:effectLst>
          <a:innerShdw blurRad="114300">
            <a:prstClr val="black"/>
          </a:innerShdw>
        </a:effectLst>
      </xdr:spPr>
      <xdr:style>
        <a:lnRef idx="1">
          <a:schemeClr val="accent1"/>
        </a:lnRef>
        <a:fillRef idx="2">
          <a:schemeClr val="accent1"/>
        </a:fillRef>
        <a:effectRef idx="1">
          <a:schemeClr val="accent1"/>
        </a:effectRef>
        <a:fontRef idx="minor">
          <a:schemeClr val="dk1"/>
        </a:fontRef>
      </xdr:style>
      <xdr:txBody>
        <a:bodyPr wrap="square" lIns="91440" tIns="45720" rIns="91440" bIns="45720">
          <a:spAutoFit/>
        </a:bodyPr>
        <a:lstStyle>
          <a:defPPr>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s-ES" sz="1200" b="1">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latin typeface="Arial" pitchFamily="34" charset="0"/>
              <a:cs typeface="Arial" pitchFamily="34" charset="0"/>
            </a:rPr>
            <a:t>Cálculos variables</a:t>
          </a:r>
        </a:p>
      </xdr:txBody>
    </xdr:sp>
    <xdr:clientData/>
  </xdr:twoCellAnchor>
  <xdr:twoCellAnchor>
    <xdr:from>
      <xdr:col>6</xdr:col>
      <xdr:colOff>331747</xdr:colOff>
      <xdr:row>12</xdr:row>
      <xdr:rowOff>39633</xdr:rowOff>
    </xdr:from>
    <xdr:to>
      <xdr:col>8</xdr:col>
      <xdr:colOff>366384</xdr:colOff>
      <xdr:row>13</xdr:row>
      <xdr:rowOff>144864</xdr:rowOff>
    </xdr:to>
    <xdr:sp macro="" textlink="">
      <xdr:nvSpPr>
        <xdr:cNvPr id="42" name="41 Rectángulo">
          <a:hlinkClick xmlns:r="http://schemas.openxmlformats.org/officeDocument/2006/relationships" r:id="rId27"/>
        </xdr:cNvPr>
        <xdr:cNvSpPr/>
      </xdr:nvSpPr>
      <xdr:spPr>
        <a:xfrm>
          <a:off x="6607664" y="1934050"/>
          <a:ext cx="1558637" cy="253397"/>
        </a:xfrm>
        <a:prstGeom prst="rect">
          <a:avLst/>
        </a:prstGeom>
        <a:ln/>
      </xdr:spPr>
      <xdr:style>
        <a:lnRef idx="0">
          <a:schemeClr val="accent1"/>
        </a:lnRef>
        <a:fillRef idx="3">
          <a:schemeClr val="accent1"/>
        </a:fillRef>
        <a:effectRef idx="3">
          <a:schemeClr val="accent1"/>
        </a:effectRef>
        <a:fontRef idx="minor">
          <a:schemeClr val="lt1"/>
        </a:fontRef>
      </xdr:style>
      <xdr:txBody>
        <a:bodyPr wrap="square" lIns="91440" tIns="45720" rIns="91440" bIns="45720">
          <a:spAutoFit/>
          <a:scene3d>
            <a:camera prst="orthographicFront">
              <a:rot lat="0" lon="0" rev="0"/>
            </a:camera>
            <a:lightRig rig="glow" dir="t">
              <a:rot lat="0" lon="0" rev="3600000"/>
            </a:lightRig>
          </a:scene3d>
          <a:sp3d prstMaterial="softEdge">
            <a:bevelT w="29210" h="16510"/>
            <a:contourClr>
              <a:schemeClr val="accent4">
                <a:alpha val="95000"/>
              </a:schemeClr>
            </a:contourClr>
          </a:sp3d>
        </a:bodyPr>
        <a:lstStyle>
          <a:defPPr>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l" defTabSz="914400" rtl="0" eaLnBrk="1" latinLnBrk="0" hangingPunct="1"/>
          <a:r>
            <a:rPr lang="es-ES" sz="1200" b="1" kern="1200" cap="none" spc="0">
              <a:ln>
                <a:prstDash val="solid"/>
              </a:ln>
              <a:solidFill>
                <a:schemeClr val="bg1"/>
              </a:solidFill>
              <a:effectLst>
                <a:outerShdw blurRad="88000" dist="50800" dir="5040000" algn="tl">
                  <a:schemeClr val="accent4">
                    <a:tint val="80000"/>
                    <a:satMod val="250000"/>
                    <a:alpha val="45000"/>
                  </a:schemeClr>
                </a:outerShdw>
              </a:effectLst>
              <a:latin typeface="Arial" pitchFamily="34" charset="0"/>
              <a:ea typeface="+mn-ea"/>
              <a:cs typeface="Arial" pitchFamily="34" charset="0"/>
            </a:rPr>
            <a:t>Resumen gráficos</a:t>
          </a:r>
        </a:p>
      </xdr:txBody>
    </xdr:sp>
    <xdr:clientData/>
  </xdr:twoCellAnchor>
  <xdr:twoCellAnchor>
    <xdr:from>
      <xdr:col>6</xdr:col>
      <xdr:colOff>93149</xdr:colOff>
      <xdr:row>14</xdr:row>
      <xdr:rowOff>11928</xdr:rowOff>
    </xdr:from>
    <xdr:to>
      <xdr:col>8</xdr:col>
      <xdr:colOff>621149</xdr:colOff>
      <xdr:row>15</xdr:row>
      <xdr:rowOff>133130</xdr:rowOff>
    </xdr:to>
    <xdr:sp macro="" textlink="">
      <xdr:nvSpPr>
        <xdr:cNvPr id="46" name="45 Rectángulo">
          <a:hlinkClick xmlns:r="http://schemas.openxmlformats.org/officeDocument/2006/relationships" r:id="rId28"/>
        </xdr:cNvPr>
        <xdr:cNvSpPr/>
      </xdr:nvSpPr>
      <xdr:spPr>
        <a:xfrm>
          <a:off x="6369066" y="2202678"/>
          <a:ext cx="2052000" cy="269369"/>
        </a:xfrm>
        <a:prstGeom prst="rect">
          <a:avLst/>
        </a:prstGeom>
        <a:ln/>
      </xdr:spPr>
      <xdr:style>
        <a:lnRef idx="0">
          <a:schemeClr val="accent1"/>
        </a:lnRef>
        <a:fillRef idx="3">
          <a:schemeClr val="accent1"/>
        </a:fillRef>
        <a:effectRef idx="3">
          <a:schemeClr val="accent1"/>
        </a:effectRef>
        <a:fontRef idx="minor">
          <a:schemeClr val="lt1"/>
        </a:fontRef>
      </xdr:style>
      <xdr:txBody>
        <a:bodyPr wrap="square" lIns="0" tIns="45720" rIns="0" bIns="45720">
          <a:spAutoFit/>
          <a:scene3d>
            <a:camera prst="orthographicFront">
              <a:rot lat="0" lon="0" rev="0"/>
            </a:camera>
            <a:lightRig rig="glow" dir="t">
              <a:rot lat="0" lon="0" rev="3600000"/>
            </a:lightRig>
          </a:scene3d>
          <a:sp3d prstMaterial="softEdge">
            <a:bevelT w="29210" h="16510"/>
            <a:contourClr>
              <a:schemeClr val="accent4">
                <a:alpha val="95000"/>
              </a:schemeClr>
            </a:contourClr>
          </a:sp3d>
        </a:bodyPr>
        <a:lstStyle>
          <a:defPPr>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200" b="1" cap="none" spc="0">
              <a:ln>
                <a:prstDash val="solid"/>
              </a:ln>
              <a:solidFill>
                <a:schemeClr val="bg1"/>
              </a:solidFill>
              <a:effectLst>
                <a:outerShdw blurRad="88000" dist="50800" dir="5040000" algn="tl">
                  <a:schemeClr val="accent4">
                    <a:tint val="80000"/>
                    <a:satMod val="250000"/>
                    <a:alpha val="45000"/>
                  </a:schemeClr>
                </a:outerShdw>
              </a:effectLst>
              <a:latin typeface="Arial" pitchFamily="34" charset="0"/>
              <a:cs typeface="Arial" pitchFamily="34" charset="0"/>
            </a:rPr>
            <a:t>Corrida Difusión Estación A</a:t>
          </a:r>
        </a:p>
      </xdr:txBody>
    </xdr:sp>
    <xdr:clientData/>
  </xdr:twoCellAnchor>
  <xdr:twoCellAnchor>
    <xdr:from>
      <xdr:col>1</xdr:col>
      <xdr:colOff>402979</xdr:colOff>
      <xdr:row>13</xdr:row>
      <xdr:rowOff>63500</xdr:rowOff>
    </xdr:from>
    <xdr:to>
      <xdr:col>3</xdr:col>
      <xdr:colOff>101601</xdr:colOff>
      <xdr:row>20</xdr:row>
      <xdr:rowOff>101600</xdr:rowOff>
    </xdr:to>
    <xdr:pic>
      <xdr:nvPicPr>
        <xdr:cNvPr id="48" name="3 Imagen"/>
        <xdr:cNvPicPr/>
      </xdr:nvPicPr>
      <xdr:blipFill>
        <a:blip xmlns:r="http://schemas.openxmlformats.org/officeDocument/2006/relationships" r:embed="rId29" cstate="print"/>
        <a:srcRect l="952" t="1318" r="1557" b="1271"/>
        <a:stretch>
          <a:fillRect/>
        </a:stretch>
      </xdr:blipFill>
      <xdr:spPr bwMode="auto">
        <a:xfrm>
          <a:off x="2117479" y="2336800"/>
          <a:ext cx="1222622" cy="1092200"/>
        </a:xfrm>
        <a:prstGeom prst="ellipse">
          <a:avLst/>
        </a:prstGeom>
        <a:ln>
          <a:noFill/>
        </a:ln>
        <a:effectLst>
          <a:softEdge rad="112500"/>
        </a:effectLst>
      </xdr:spPr>
    </xdr:pic>
    <xdr:clientData/>
  </xdr:twoCellAnchor>
  <xdr:twoCellAnchor>
    <xdr:from>
      <xdr:col>6</xdr:col>
      <xdr:colOff>86804</xdr:colOff>
      <xdr:row>15</xdr:row>
      <xdr:rowOff>143157</xdr:rowOff>
    </xdr:from>
    <xdr:to>
      <xdr:col>8</xdr:col>
      <xdr:colOff>614804</xdr:colOff>
      <xdr:row>17</xdr:row>
      <xdr:rowOff>116193</xdr:rowOff>
    </xdr:to>
    <xdr:sp macro="" textlink="">
      <xdr:nvSpPr>
        <xdr:cNvPr id="52" name="51 Rectángulo">
          <a:hlinkClick xmlns:r="http://schemas.openxmlformats.org/officeDocument/2006/relationships" r:id="rId30"/>
        </xdr:cNvPr>
        <xdr:cNvSpPr/>
      </xdr:nvSpPr>
      <xdr:spPr>
        <a:xfrm>
          <a:off x="6362721" y="2482074"/>
          <a:ext cx="2052000" cy="269369"/>
        </a:xfrm>
        <a:prstGeom prst="rect">
          <a:avLst/>
        </a:prstGeom>
        <a:ln/>
      </xdr:spPr>
      <xdr:style>
        <a:lnRef idx="0">
          <a:schemeClr val="accent1"/>
        </a:lnRef>
        <a:fillRef idx="3">
          <a:schemeClr val="accent1"/>
        </a:fillRef>
        <a:effectRef idx="3">
          <a:schemeClr val="accent1"/>
        </a:effectRef>
        <a:fontRef idx="minor">
          <a:schemeClr val="lt1"/>
        </a:fontRef>
      </xdr:style>
      <xdr:txBody>
        <a:bodyPr wrap="square" lIns="0" tIns="45720" rIns="0" bIns="45720">
          <a:spAutoFit/>
          <a:scene3d>
            <a:camera prst="orthographicFront">
              <a:rot lat="0" lon="0" rev="0"/>
            </a:camera>
            <a:lightRig rig="glow" dir="t">
              <a:rot lat="0" lon="0" rev="3600000"/>
            </a:lightRig>
          </a:scene3d>
          <a:sp3d prstMaterial="softEdge">
            <a:bevelT w="29210" h="16510"/>
            <a:contourClr>
              <a:schemeClr val="accent4">
                <a:alpha val="95000"/>
              </a:schemeClr>
            </a:contourClr>
          </a:sp3d>
        </a:bodyPr>
        <a:lstStyle>
          <a:defPPr>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200" b="1" cap="none" spc="0">
              <a:ln>
                <a:prstDash val="solid"/>
              </a:ln>
              <a:solidFill>
                <a:schemeClr val="bg1"/>
              </a:solidFill>
              <a:effectLst>
                <a:outerShdw blurRad="88000" dist="50800" dir="5040000" algn="tl">
                  <a:schemeClr val="accent4">
                    <a:tint val="80000"/>
                    <a:satMod val="250000"/>
                    <a:alpha val="45000"/>
                  </a:schemeClr>
                </a:outerShdw>
              </a:effectLst>
              <a:latin typeface="Arial" pitchFamily="34" charset="0"/>
              <a:cs typeface="Arial" pitchFamily="34" charset="0"/>
            </a:rPr>
            <a:t>Corrida Difusión Estación B</a:t>
          </a:r>
        </a:p>
      </xdr:txBody>
    </xdr:sp>
    <xdr:clientData/>
  </xdr:twoCellAnchor>
  <xdr:twoCellAnchor>
    <xdr:from>
      <xdr:col>6</xdr:col>
      <xdr:colOff>80459</xdr:colOff>
      <xdr:row>17</xdr:row>
      <xdr:rowOff>136803</xdr:rowOff>
    </xdr:from>
    <xdr:to>
      <xdr:col>8</xdr:col>
      <xdr:colOff>608459</xdr:colOff>
      <xdr:row>19</xdr:row>
      <xdr:rowOff>109839</xdr:rowOff>
    </xdr:to>
    <xdr:sp macro="" textlink="">
      <xdr:nvSpPr>
        <xdr:cNvPr id="53" name="52 Rectángulo">
          <a:hlinkClick xmlns:r="http://schemas.openxmlformats.org/officeDocument/2006/relationships" r:id="rId31"/>
        </xdr:cNvPr>
        <xdr:cNvSpPr/>
      </xdr:nvSpPr>
      <xdr:spPr>
        <a:xfrm>
          <a:off x="6356376" y="2772053"/>
          <a:ext cx="2052000" cy="269369"/>
        </a:xfrm>
        <a:prstGeom prst="rect">
          <a:avLst/>
        </a:prstGeom>
        <a:ln/>
      </xdr:spPr>
      <xdr:style>
        <a:lnRef idx="0">
          <a:schemeClr val="accent1"/>
        </a:lnRef>
        <a:fillRef idx="3">
          <a:schemeClr val="accent1"/>
        </a:fillRef>
        <a:effectRef idx="3">
          <a:schemeClr val="accent1"/>
        </a:effectRef>
        <a:fontRef idx="minor">
          <a:schemeClr val="lt1"/>
        </a:fontRef>
      </xdr:style>
      <xdr:txBody>
        <a:bodyPr wrap="square" lIns="0" tIns="45720" rIns="0" bIns="45720">
          <a:spAutoFit/>
          <a:scene3d>
            <a:camera prst="orthographicFront">
              <a:rot lat="0" lon="0" rev="0"/>
            </a:camera>
            <a:lightRig rig="glow" dir="t">
              <a:rot lat="0" lon="0" rev="3600000"/>
            </a:lightRig>
          </a:scene3d>
          <a:sp3d prstMaterial="softEdge">
            <a:bevelT w="29210" h="16510"/>
            <a:contourClr>
              <a:schemeClr val="accent4">
                <a:alpha val="95000"/>
              </a:schemeClr>
            </a:contourClr>
          </a:sp3d>
        </a:bodyPr>
        <a:lstStyle>
          <a:defPPr>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200" b="1" cap="none" spc="0">
              <a:ln>
                <a:prstDash val="solid"/>
              </a:ln>
              <a:solidFill>
                <a:schemeClr val="bg1"/>
              </a:solidFill>
              <a:effectLst>
                <a:outerShdw blurRad="88000" dist="50800" dir="5040000" algn="tl">
                  <a:schemeClr val="accent4">
                    <a:tint val="80000"/>
                    <a:satMod val="250000"/>
                    <a:alpha val="45000"/>
                  </a:schemeClr>
                </a:outerShdw>
              </a:effectLst>
              <a:latin typeface="Arial" pitchFamily="34" charset="0"/>
              <a:cs typeface="Arial" pitchFamily="34" charset="0"/>
            </a:rPr>
            <a:t>Corrida Difusión Estación C</a:t>
          </a:r>
        </a:p>
      </xdr:txBody>
    </xdr:sp>
    <xdr:clientData/>
  </xdr:twoCellAnchor>
  <xdr:oneCellAnchor>
    <xdr:from>
      <xdr:col>8</xdr:col>
      <xdr:colOff>635008</xdr:colOff>
      <xdr:row>12</xdr:row>
      <xdr:rowOff>63497</xdr:rowOff>
    </xdr:from>
    <xdr:ext cx="1354658" cy="1005417"/>
    <xdr:sp macro="" textlink="">
      <xdr:nvSpPr>
        <xdr:cNvPr id="38" name="37 CuadroTexto"/>
        <xdr:cNvSpPr txBox="1"/>
      </xdr:nvSpPr>
      <xdr:spPr>
        <a:xfrm>
          <a:off x="8434925" y="1957914"/>
          <a:ext cx="1354658" cy="10054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s-VE" sz="1100">
              <a:solidFill>
                <a:schemeClr val="bg1"/>
              </a:solidFill>
            </a:rPr>
            <a:t>Comparación</a:t>
          </a:r>
          <a:r>
            <a:rPr lang="es-VE" sz="1100" baseline="0">
              <a:solidFill>
                <a:schemeClr val="bg1"/>
              </a:solidFill>
            </a:rPr>
            <a:t> de datos experimentales con los calculados (Validación)</a:t>
          </a:r>
          <a:endParaRPr lang="es-VE" sz="1100">
            <a:solidFill>
              <a:schemeClr val="bg1"/>
            </a:solidFill>
          </a:endParaRPr>
        </a:p>
      </xdr:txBody>
    </xdr:sp>
    <xdr:clientData/>
  </xdr:one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xdr:col>
      <xdr:colOff>785818</xdr:colOff>
      <xdr:row>3</xdr:row>
      <xdr:rowOff>785818</xdr:rowOff>
    </xdr:to>
    <xdr:pic>
      <xdr:nvPicPr>
        <xdr:cNvPr id="3" name="Picture 12" descr="[Gota+de+agua.bmp]">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785818" cy="785818"/>
        </a:xfrm>
        <a:prstGeom prst="rect">
          <a:avLst/>
        </a:prstGeom>
        <a:noFill/>
      </xdr:spPr>
    </xdr:pic>
    <xdr:clientData/>
  </xdr:twoCellAnchor>
  <xdr:oneCellAnchor>
    <xdr:from>
      <xdr:col>1</xdr:col>
      <xdr:colOff>733425</xdr:colOff>
      <xdr:row>3</xdr:row>
      <xdr:rowOff>304800</xdr:rowOff>
    </xdr:from>
    <xdr:ext cx="554575" cy="264560"/>
    <xdr:sp macro="" textlink="">
      <xdr:nvSpPr>
        <xdr:cNvPr id="4" name="3 CuadroTexto"/>
        <xdr:cNvSpPr txBox="1"/>
      </xdr:nvSpPr>
      <xdr:spPr>
        <a:xfrm>
          <a:off x="733425" y="304800"/>
          <a:ext cx="55457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s-ES" sz="1100"/>
            <a:t>Volver</a:t>
          </a:r>
        </a:p>
      </xdr:txBody>
    </xdr:sp>
    <xdr:clientData/>
  </xdr:oneCellAnchor>
  <xdr:twoCellAnchor>
    <xdr:from>
      <xdr:col>1</xdr:col>
      <xdr:colOff>685799</xdr:colOff>
      <xdr:row>3</xdr:row>
      <xdr:rowOff>809625</xdr:rowOff>
    </xdr:from>
    <xdr:to>
      <xdr:col>2</xdr:col>
      <xdr:colOff>514349</xdr:colOff>
      <xdr:row>4</xdr:row>
      <xdr:rowOff>179732</xdr:rowOff>
    </xdr:to>
    <xdr:sp macro="" textlink="">
      <xdr:nvSpPr>
        <xdr:cNvPr id="5" name="3 Rectángulo"/>
        <xdr:cNvSpPr/>
      </xdr:nvSpPr>
      <xdr:spPr>
        <a:xfrm>
          <a:off x="685799" y="809625"/>
          <a:ext cx="3571875" cy="265457"/>
        </a:xfrm>
        <a:prstGeom prst="rect">
          <a:avLst/>
        </a:prstGeom>
        <a:noFill/>
        <a:ln>
          <a:noFill/>
        </a:ln>
        <a:scene3d>
          <a:camera prst="orthographicFront"/>
          <a:lightRig rig="threePt" dir="t"/>
        </a:scene3d>
        <a:sp3d>
          <a:bevelT prst="relaxedInset"/>
        </a:sp3d>
      </xdr:spPr>
      <xdr:txBody>
        <a:bodyPr wrap="square" lIns="0" tIns="0" rIns="0" bIns="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8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rPr>
            <a:t>DATOS</a:t>
          </a:r>
          <a:r>
            <a:rPr lang="es-ES" sz="18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rPr>
            <a:t> DE ENTRADA CASO A</a:t>
          </a:r>
          <a:endParaRPr lang="es-ES" sz="18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0</xdr:colOff>
      <xdr:row>2</xdr:row>
      <xdr:rowOff>90482</xdr:rowOff>
    </xdr:from>
    <xdr:to>
      <xdr:col>2</xdr:col>
      <xdr:colOff>785818</xdr:colOff>
      <xdr:row>6</xdr:row>
      <xdr:rowOff>104775</xdr:rowOff>
    </xdr:to>
    <xdr:pic>
      <xdr:nvPicPr>
        <xdr:cNvPr id="2" name="Picture 12" descr="[Gota+de+agua.bmp]">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71850" y="280982"/>
          <a:ext cx="785818" cy="785818"/>
        </a:xfrm>
        <a:prstGeom prst="rect">
          <a:avLst/>
        </a:prstGeom>
        <a:noFill/>
      </xdr:spPr>
    </xdr:pic>
    <xdr:clientData/>
  </xdr:twoCellAnchor>
  <xdr:oneCellAnchor>
    <xdr:from>
      <xdr:col>2</xdr:col>
      <xdr:colOff>704850</xdr:colOff>
      <xdr:row>3</xdr:row>
      <xdr:rowOff>157157</xdr:rowOff>
    </xdr:from>
    <xdr:ext cx="554575" cy="264560"/>
    <xdr:sp macro="" textlink="">
      <xdr:nvSpPr>
        <xdr:cNvPr id="3" name="2 CuadroTexto"/>
        <xdr:cNvSpPr txBox="1"/>
      </xdr:nvSpPr>
      <xdr:spPr>
        <a:xfrm>
          <a:off x="4076700" y="547682"/>
          <a:ext cx="55457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s-ES" sz="1100"/>
            <a:t>Volver</a:t>
          </a:r>
        </a:p>
      </xdr:txBody>
    </xdr:sp>
    <xdr:clientData/>
  </xdr:oneCellAnchor>
  <xdr:twoCellAnchor>
    <xdr:from>
      <xdr:col>2</xdr:col>
      <xdr:colOff>123825</xdr:colOff>
      <xdr:row>6</xdr:row>
      <xdr:rowOff>180975</xdr:rowOff>
    </xdr:from>
    <xdr:to>
      <xdr:col>3</xdr:col>
      <xdr:colOff>609600</xdr:colOff>
      <xdr:row>8</xdr:row>
      <xdr:rowOff>65432</xdr:rowOff>
    </xdr:to>
    <xdr:sp macro="" textlink="">
      <xdr:nvSpPr>
        <xdr:cNvPr id="4" name="3 Rectángulo"/>
        <xdr:cNvSpPr/>
      </xdr:nvSpPr>
      <xdr:spPr>
        <a:xfrm>
          <a:off x="3495675" y="952500"/>
          <a:ext cx="3800475" cy="265457"/>
        </a:xfrm>
        <a:prstGeom prst="rect">
          <a:avLst/>
        </a:prstGeom>
        <a:noFill/>
        <a:ln>
          <a:noFill/>
        </a:ln>
        <a:scene3d>
          <a:camera prst="orthographicFront"/>
          <a:lightRig rig="threePt" dir="t"/>
        </a:scene3d>
        <a:sp3d>
          <a:bevelT prst="relaxedInset"/>
        </a:sp3d>
      </xdr:spPr>
      <xdr:txBody>
        <a:bodyPr wrap="square" lIns="0" tIns="0" rIns="0" bIns="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8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rPr>
            <a:t>Valores constantes</a:t>
          </a:r>
          <a:r>
            <a:rPr lang="es-ES" sz="18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rPr>
            <a:t> CASO A </a:t>
          </a:r>
          <a:endParaRPr lang="es-ES" sz="18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xdr:col>
      <xdr:colOff>785818</xdr:colOff>
      <xdr:row>7</xdr:row>
      <xdr:rowOff>23818</xdr:rowOff>
    </xdr:to>
    <xdr:pic>
      <xdr:nvPicPr>
        <xdr:cNvPr id="2" name="Picture 12" descr="[Gota+de+agua.bmp]">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48000" y="1956955"/>
          <a:ext cx="785818" cy="785818"/>
        </a:xfrm>
        <a:prstGeom prst="rect">
          <a:avLst/>
        </a:prstGeom>
        <a:noFill/>
      </xdr:spPr>
    </xdr:pic>
    <xdr:clientData/>
  </xdr:twoCellAnchor>
  <xdr:oneCellAnchor>
    <xdr:from>
      <xdr:col>1</xdr:col>
      <xdr:colOff>733425</xdr:colOff>
      <xdr:row>4</xdr:row>
      <xdr:rowOff>119495</xdr:rowOff>
    </xdr:from>
    <xdr:ext cx="554575" cy="264560"/>
    <xdr:sp macro="" textlink="">
      <xdr:nvSpPr>
        <xdr:cNvPr id="3" name="2 CuadroTexto"/>
        <xdr:cNvSpPr txBox="1"/>
      </xdr:nvSpPr>
      <xdr:spPr>
        <a:xfrm>
          <a:off x="3781425" y="690995"/>
          <a:ext cx="55457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s-ES" sz="1100"/>
            <a:t>Volver</a:t>
          </a:r>
        </a:p>
      </xdr:txBody>
    </xdr:sp>
    <xdr:clientData/>
  </xdr:oneCellAnchor>
  <xdr:twoCellAnchor>
    <xdr:from>
      <xdr:col>1</xdr:col>
      <xdr:colOff>337709</xdr:colOff>
      <xdr:row>7</xdr:row>
      <xdr:rowOff>34636</xdr:rowOff>
    </xdr:from>
    <xdr:to>
      <xdr:col>2</xdr:col>
      <xdr:colOff>441617</xdr:colOff>
      <xdr:row>8</xdr:row>
      <xdr:rowOff>34636</xdr:rowOff>
    </xdr:to>
    <xdr:sp macro="" textlink="">
      <xdr:nvSpPr>
        <xdr:cNvPr id="4" name="3 Rectángulo"/>
        <xdr:cNvSpPr/>
      </xdr:nvSpPr>
      <xdr:spPr>
        <a:xfrm>
          <a:off x="3385709" y="2753591"/>
          <a:ext cx="4069772" cy="190500"/>
        </a:xfrm>
        <a:prstGeom prst="rect">
          <a:avLst/>
        </a:prstGeom>
        <a:noFill/>
        <a:ln>
          <a:noFill/>
        </a:ln>
        <a:scene3d>
          <a:camera prst="orthographicFront"/>
          <a:lightRig rig="threePt" dir="t"/>
        </a:scene3d>
        <a:sp3d>
          <a:bevelT prst="relaxedInset"/>
        </a:sp3d>
      </xdr:spPr>
      <xdr:txBody>
        <a:bodyPr wrap="square" lIns="0" tIns="0" rIns="0" bIns="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8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rPr>
            <a:t>Cálculos variables</a:t>
          </a:r>
          <a:r>
            <a:rPr lang="es-ES" sz="18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rPr>
            <a:t> CASO a</a:t>
          </a:r>
          <a:endParaRPr lang="es-ES" sz="18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absoluteAnchor>
    <xdr:pos x="0" y="0"/>
    <xdr:ext cx="4410074" cy="3314700"/>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4648202" y="0"/>
    <xdr:ext cx="4267197" cy="3343275"/>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66675" y="3419475"/>
    <xdr:ext cx="4229100" cy="3952876"/>
    <xdr:graphicFrame macro="">
      <xdr:nvGraphicFramePr>
        <xdr:cNvPr id="4" name="3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581525" y="3409950"/>
    <xdr:ext cx="4114800" cy="4095750"/>
    <xdr:graphicFrame macro="">
      <xdr:nvGraphicFramePr>
        <xdr:cNvPr id="5" name="4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twoCellAnchor editAs="oneCell">
    <xdr:from>
      <xdr:col>5</xdr:col>
      <xdr:colOff>533400</xdr:colOff>
      <xdr:row>18</xdr:row>
      <xdr:rowOff>104775</xdr:rowOff>
    </xdr:from>
    <xdr:to>
      <xdr:col>6</xdr:col>
      <xdr:colOff>219075</xdr:colOff>
      <xdr:row>21</xdr:row>
      <xdr:rowOff>66675</xdr:rowOff>
    </xdr:to>
    <xdr:pic>
      <xdr:nvPicPr>
        <xdr:cNvPr id="6" name="Picture 12" descr="[Gota+de+agua.bmp]">
          <a:hlinkClick xmlns:r="http://schemas.openxmlformats.org/officeDocument/2006/relationships" r:id="rId5"/>
        </xdr:cNvPr>
        <xdr:cNvPicPr>
          <a:picLocks noChangeAspect="1" noChangeArrowheads="1"/>
        </xdr:cNvPicPr>
      </xdr:nvPicPr>
      <xdr:blipFill>
        <a:blip xmlns:r="http://schemas.openxmlformats.org/officeDocument/2006/relationships" r:embed="rId6" cstate="print"/>
        <a:srcRect/>
        <a:stretch>
          <a:fillRect/>
        </a:stretch>
      </xdr:blipFill>
      <xdr:spPr bwMode="auto">
        <a:xfrm>
          <a:off x="4343400" y="3028950"/>
          <a:ext cx="447675" cy="447675"/>
        </a:xfrm>
        <a:prstGeom prst="rect">
          <a:avLst/>
        </a:prstGeom>
        <a:noFill/>
      </xdr:spPr>
    </xdr:pic>
    <xdr:clientData/>
  </xdr:twoCellAnchor>
  <xdr:oneCellAnchor>
    <xdr:from>
      <xdr:col>5</xdr:col>
      <xdr:colOff>542925</xdr:colOff>
      <xdr:row>21</xdr:row>
      <xdr:rowOff>33770</xdr:rowOff>
    </xdr:from>
    <xdr:ext cx="554575" cy="264560"/>
    <xdr:sp macro="" textlink="">
      <xdr:nvSpPr>
        <xdr:cNvPr id="7" name="6 CuadroTexto"/>
        <xdr:cNvSpPr txBox="1"/>
      </xdr:nvSpPr>
      <xdr:spPr>
        <a:xfrm>
          <a:off x="4352925" y="3443720"/>
          <a:ext cx="55457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s-ES" sz="1100"/>
            <a:t>Volver</a:t>
          </a:r>
        </a:p>
      </xdr:txBody>
    </xdr:sp>
    <xdr:clientData/>
  </xdr:oneCellAnchor>
  <xdr:twoCellAnchor>
    <xdr:from>
      <xdr:col>3</xdr:col>
      <xdr:colOff>356759</xdr:colOff>
      <xdr:row>42</xdr:row>
      <xdr:rowOff>82261</xdr:rowOff>
    </xdr:from>
    <xdr:to>
      <xdr:col>8</xdr:col>
      <xdr:colOff>613067</xdr:colOff>
      <xdr:row>44</xdr:row>
      <xdr:rowOff>23868</xdr:rowOff>
    </xdr:to>
    <xdr:sp macro="" textlink="">
      <xdr:nvSpPr>
        <xdr:cNvPr id="8" name="7 Rectángulo"/>
        <xdr:cNvSpPr/>
      </xdr:nvSpPr>
      <xdr:spPr>
        <a:xfrm>
          <a:off x="2642759" y="6892636"/>
          <a:ext cx="4066308" cy="265457"/>
        </a:xfrm>
        <a:prstGeom prst="rect">
          <a:avLst/>
        </a:prstGeom>
        <a:noFill/>
        <a:ln>
          <a:noFill/>
        </a:ln>
        <a:scene3d>
          <a:camera prst="orthographicFront"/>
          <a:lightRig rig="threePt" dir="t"/>
        </a:scene3d>
        <a:sp3d>
          <a:bevelT prst="relaxedInset"/>
        </a:sp3d>
      </xdr:spPr>
      <xdr:txBody>
        <a:bodyPr wrap="square" lIns="0" tIns="0" rIns="0" bIns="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8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rPr>
            <a:t>RESUMEN GRÁFICOS CASO a</a:t>
          </a:r>
          <a:endParaRPr lang="es-ES" sz="18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579438</xdr:colOff>
      <xdr:row>0</xdr:row>
      <xdr:rowOff>579438</xdr:rowOff>
    </xdr:to>
    <xdr:pic>
      <xdr:nvPicPr>
        <xdr:cNvPr id="8" name="Picture 12" descr="[Gota+de+agua.bmp]">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904875" y="0"/>
          <a:ext cx="579438" cy="579438"/>
        </a:xfrm>
        <a:prstGeom prst="rect">
          <a:avLst/>
        </a:prstGeom>
        <a:noFill/>
      </xdr:spPr>
    </xdr:pic>
    <xdr:clientData/>
  </xdr:twoCellAnchor>
  <xdr:oneCellAnchor>
    <xdr:from>
      <xdr:col>3</xdr:col>
      <xdr:colOff>11112</xdr:colOff>
      <xdr:row>0</xdr:row>
      <xdr:rowOff>309995</xdr:rowOff>
    </xdr:from>
    <xdr:ext cx="554575" cy="264560"/>
    <xdr:sp macro="" textlink="">
      <xdr:nvSpPr>
        <xdr:cNvPr id="9" name="8 CuadroTexto"/>
        <xdr:cNvSpPr txBox="1"/>
      </xdr:nvSpPr>
      <xdr:spPr>
        <a:xfrm>
          <a:off x="1638300" y="309995"/>
          <a:ext cx="55457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s-ES" sz="1100"/>
            <a:t>Volver</a:t>
          </a:r>
        </a:p>
      </xdr:txBody>
    </xdr:sp>
    <xdr:clientData/>
  </xdr:oneCellAnchor>
  <xdr:twoCellAnchor>
    <xdr:from>
      <xdr:col>2</xdr:col>
      <xdr:colOff>552022</xdr:colOff>
      <xdr:row>0</xdr:row>
      <xdr:rowOff>582324</xdr:rowOff>
    </xdr:from>
    <xdr:to>
      <xdr:col>5</xdr:col>
      <xdr:colOff>698500</xdr:colOff>
      <xdr:row>0</xdr:row>
      <xdr:rowOff>847781</xdr:rowOff>
    </xdr:to>
    <xdr:sp macro="" textlink="">
      <xdr:nvSpPr>
        <xdr:cNvPr id="10" name="9 Rectángulo"/>
        <xdr:cNvSpPr/>
      </xdr:nvSpPr>
      <xdr:spPr>
        <a:xfrm>
          <a:off x="1466422" y="582324"/>
          <a:ext cx="2356278" cy="265457"/>
        </a:xfrm>
        <a:prstGeom prst="rect">
          <a:avLst/>
        </a:prstGeom>
        <a:noFill/>
        <a:ln>
          <a:noFill/>
        </a:ln>
        <a:scene3d>
          <a:camera prst="orthographicFront"/>
          <a:lightRig rig="threePt" dir="t"/>
        </a:scene3d>
        <a:sp3d>
          <a:bevelT prst="relaxedInset"/>
        </a:sp3d>
      </xdr:spPr>
      <xdr:txBody>
        <a:bodyPr wrap="square" lIns="0" tIns="0" rIns="0" bIns="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8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rPr>
            <a:t>CORRIDA CASO a</a:t>
          </a:r>
          <a:endParaRPr lang="es-ES" sz="18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endParaRPr>
        </a:p>
      </xdr:txBody>
    </xdr:sp>
    <xdr:clientData/>
  </xdr:twoCellAnchor>
  <xdr:twoCellAnchor>
    <xdr:from>
      <xdr:col>7</xdr:col>
      <xdr:colOff>0</xdr:colOff>
      <xdr:row>26</xdr:row>
      <xdr:rowOff>0</xdr:rowOff>
    </xdr:from>
    <xdr:to>
      <xdr:col>8</xdr:col>
      <xdr:colOff>104775</xdr:colOff>
      <xdr:row>27</xdr:row>
      <xdr:rowOff>57150</xdr:rowOff>
    </xdr:to>
    <xdr:pic>
      <xdr:nvPicPr>
        <xdr:cNvPr id="6148" name="Picture 4"/>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blip>
        <a:srcRect/>
        <a:stretch>
          <a:fillRect/>
        </a:stretch>
      </xdr:blipFill>
      <xdr:spPr bwMode="auto">
        <a:xfrm>
          <a:off x="4600575" y="4762500"/>
          <a:ext cx="828675" cy="219075"/>
        </a:xfrm>
        <a:prstGeom prst="rect">
          <a:avLst/>
        </a:prstGeom>
        <a:noFill/>
      </xdr:spPr>
    </xdr:pic>
    <xdr:clientData/>
  </xdr:twoCellAnchor>
</xdr:wsDr>
</file>

<file path=xl/drawings/drawing15.xml><?xml version="1.0" encoding="utf-8"?>
<xdr:wsDr xmlns:xdr="http://schemas.openxmlformats.org/drawingml/2006/spreadsheetDrawing" xmlns:a="http://schemas.openxmlformats.org/drawingml/2006/main">
  <xdr:absoluteAnchor>
    <xdr:pos x="1800224" y="1028701"/>
    <xdr:ext cx="8391525" cy="5543549"/>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3</xdr:col>
      <xdr:colOff>276225</xdr:colOff>
      <xdr:row>0</xdr:row>
      <xdr:rowOff>85725</xdr:rowOff>
    </xdr:from>
    <xdr:to>
      <xdr:col>4</xdr:col>
      <xdr:colOff>300043</xdr:colOff>
      <xdr:row>0</xdr:row>
      <xdr:rowOff>871543</xdr:rowOff>
    </xdr:to>
    <xdr:pic>
      <xdr:nvPicPr>
        <xdr:cNvPr id="4" name="Picture 12" descr="[Gota+de+agua.bmp]">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1800225" y="85725"/>
          <a:ext cx="785818" cy="785818"/>
        </a:xfrm>
        <a:prstGeom prst="rect">
          <a:avLst/>
        </a:prstGeom>
        <a:noFill/>
      </xdr:spPr>
    </xdr:pic>
    <xdr:clientData/>
  </xdr:twoCellAnchor>
  <xdr:oneCellAnchor>
    <xdr:from>
      <xdr:col>4</xdr:col>
      <xdr:colOff>247650</xdr:colOff>
      <xdr:row>0</xdr:row>
      <xdr:rowOff>395720</xdr:rowOff>
    </xdr:from>
    <xdr:ext cx="554575" cy="264560"/>
    <xdr:sp macro="" textlink="">
      <xdr:nvSpPr>
        <xdr:cNvPr id="5" name="4 CuadroTexto"/>
        <xdr:cNvSpPr txBox="1"/>
      </xdr:nvSpPr>
      <xdr:spPr>
        <a:xfrm>
          <a:off x="2533650" y="395720"/>
          <a:ext cx="55457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s-ES" sz="1100"/>
            <a:t>Volver</a:t>
          </a:r>
        </a:p>
      </xdr:txBody>
    </xdr:sp>
    <xdr:clientData/>
  </xdr:oneCellAnchor>
  <xdr:twoCellAnchor>
    <xdr:from>
      <xdr:col>1</xdr:col>
      <xdr:colOff>0</xdr:colOff>
      <xdr:row>1</xdr:row>
      <xdr:rowOff>6061</xdr:rowOff>
    </xdr:from>
    <xdr:to>
      <xdr:col>11</xdr:col>
      <xdr:colOff>57150</xdr:colOff>
      <xdr:row>5</xdr:row>
      <xdr:rowOff>78947</xdr:rowOff>
    </xdr:to>
    <xdr:sp macro="" textlink="">
      <xdr:nvSpPr>
        <xdr:cNvPr id="6" name="5 Rectángulo"/>
        <xdr:cNvSpPr/>
      </xdr:nvSpPr>
      <xdr:spPr>
        <a:xfrm>
          <a:off x="1873250" y="884478"/>
          <a:ext cx="7677150" cy="707886"/>
        </a:xfrm>
        <a:prstGeom prst="rect">
          <a:avLst/>
        </a:prstGeom>
        <a:noFill/>
        <a:ln>
          <a:noFill/>
        </a:ln>
        <a:scene3d>
          <a:camera prst="orthographicFront"/>
          <a:lightRig rig="threePt" dir="t"/>
        </a:scene3d>
        <a:sp3d>
          <a:bevelT prst="relaxedInset"/>
        </a:sp3d>
      </xdr:spPr>
      <xdr:txBody>
        <a:bodyPr wrap="square" lIns="0" tIns="0" rIns="0" bIns="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8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rPr>
            <a:t>Gráfico Nº 4</a:t>
          </a:r>
        </a:p>
        <a:p>
          <a:pPr marL="0" marR="0" indent="0" algn="ctr" defTabSz="914400" rtl="0" eaLnBrk="1" fontAlgn="auto" latinLnBrk="0" hangingPunct="1">
            <a:lnSpc>
              <a:spcPct val="100000"/>
            </a:lnSpc>
            <a:spcBef>
              <a:spcPts val="0"/>
            </a:spcBef>
            <a:spcAft>
              <a:spcPts val="0"/>
            </a:spcAft>
            <a:buClrTx/>
            <a:buSzTx/>
            <a:buFontTx/>
            <a:buNone/>
            <a:tabLst/>
            <a:defRPr/>
          </a:pPr>
          <a:r>
            <a:rPr lang="es-VE" sz="1500" b="1" kern="1200"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ea typeface="+mn-ea"/>
              <a:cs typeface="Arial" pitchFamily="34" charset="0"/>
            </a:rPr>
            <a:t>Caso A: Fuente puntual de un contaminante conservativo</a:t>
          </a:r>
          <a:br>
            <a:rPr lang="es-VE" sz="1500" b="1" kern="1200"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ea typeface="+mn-ea"/>
              <a:cs typeface="Arial" pitchFamily="34" charset="0"/>
            </a:rPr>
          </a:br>
          <a:r>
            <a:rPr lang="es-VE" sz="1500" b="1" kern="1200"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ea typeface="+mn-ea"/>
              <a:cs typeface="Arial" pitchFamily="34" charset="0"/>
            </a:rPr>
            <a:t>(Variación de la concentración en función de la longitud X del río)</a:t>
          </a:r>
          <a:endParaRPr lang="es-ES" sz="1500" b="1" kern="1200"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ea typeface="+mn-ea"/>
            <a:cs typeface="Arial"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absoluteAnchor>
    <xdr:pos x="1809750" y="933450"/>
    <xdr:ext cx="8296275" cy="5572125"/>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3</xdr:col>
      <xdr:colOff>287788</xdr:colOff>
      <xdr:row>0</xdr:row>
      <xdr:rowOff>9525</xdr:rowOff>
    </xdr:from>
    <xdr:to>
      <xdr:col>4</xdr:col>
      <xdr:colOff>310588</xdr:colOff>
      <xdr:row>0</xdr:row>
      <xdr:rowOff>794325</xdr:rowOff>
    </xdr:to>
    <xdr:pic>
      <xdr:nvPicPr>
        <xdr:cNvPr id="4" name="Picture 12" descr="[Gota+de+agua.bmp]">
          <a:hlinkClick xmlns:r="http://schemas.openxmlformats.org/officeDocument/2006/relationships" r:id="rId2"/>
        </xdr:cNvPr>
        <xdr:cNvPicPr preferRelativeResize="0">
          <a:picLocks noChangeArrowheads="1"/>
        </xdr:cNvPicPr>
      </xdr:nvPicPr>
      <xdr:blipFill>
        <a:blip xmlns:r="http://schemas.openxmlformats.org/officeDocument/2006/relationships" r:embed="rId3" cstate="print"/>
        <a:srcRect/>
        <a:stretch>
          <a:fillRect/>
        </a:stretch>
      </xdr:blipFill>
      <xdr:spPr bwMode="auto">
        <a:xfrm>
          <a:off x="3802513" y="9525"/>
          <a:ext cx="784800" cy="784800"/>
        </a:xfrm>
        <a:prstGeom prst="rect">
          <a:avLst/>
        </a:prstGeom>
        <a:noFill/>
      </xdr:spPr>
    </xdr:pic>
    <xdr:clientData/>
  </xdr:twoCellAnchor>
  <xdr:oneCellAnchor>
    <xdr:from>
      <xdr:col>4</xdr:col>
      <xdr:colOff>233389</xdr:colOff>
      <xdr:row>0</xdr:row>
      <xdr:rowOff>290945</xdr:rowOff>
    </xdr:from>
    <xdr:ext cx="576236" cy="264560"/>
    <xdr:sp macro="" textlink="">
      <xdr:nvSpPr>
        <xdr:cNvPr id="5" name="4 CuadroTexto"/>
        <xdr:cNvSpPr txBox="1"/>
      </xdr:nvSpPr>
      <xdr:spPr>
        <a:xfrm>
          <a:off x="4510114" y="290945"/>
          <a:ext cx="57623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s-ES" sz="1100"/>
            <a:t>Volver</a:t>
          </a:r>
        </a:p>
      </xdr:txBody>
    </xdr:sp>
    <xdr:clientData/>
  </xdr:oneCellAnchor>
  <xdr:twoCellAnchor>
    <xdr:from>
      <xdr:col>0</xdr:col>
      <xdr:colOff>1714501</xdr:colOff>
      <xdr:row>0</xdr:row>
      <xdr:rowOff>806159</xdr:rowOff>
    </xdr:from>
    <xdr:to>
      <xdr:col>10</xdr:col>
      <xdr:colOff>247651</xdr:colOff>
      <xdr:row>5</xdr:row>
      <xdr:rowOff>21795</xdr:rowOff>
    </xdr:to>
    <xdr:sp macro="" textlink="">
      <xdr:nvSpPr>
        <xdr:cNvPr id="6" name="5 Rectángulo"/>
        <xdr:cNvSpPr/>
      </xdr:nvSpPr>
      <xdr:spPr>
        <a:xfrm>
          <a:off x="1714501" y="806159"/>
          <a:ext cx="7751233" cy="707886"/>
        </a:xfrm>
        <a:prstGeom prst="rect">
          <a:avLst/>
        </a:prstGeom>
        <a:noFill/>
        <a:ln>
          <a:noFill/>
        </a:ln>
        <a:scene3d>
          <a:camera prst="orthographicFront"/>
          <a:lightRig rig="threePt" dir="t"/>
        </a:scene3d>
        <a:sp3d>
          <a:bevelT prst="relaxedInset"/>
        </a:sp3d>
      </xdr:spPr>
      <xdr:txBody>
        <a:bodyPr wrap="square" lIns="0" tIns="0" rIns="0" bIns="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8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rPr>
            <a:t>Gráfico Nº 5
</a:t>
          </a:r>
          <a:r>
            <a:rPr lang="es-ES" sz="15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rPr>
            <a:t>Caso A: Fuente puntual de un contaminante conservativo
(Variación de la concentración en función del ancho Y del río)</a:t>
          </a:r>
        </a:p>
      </xdr:txBody>
    </xdr:sp>
    <xdr:clientData/>
  </xdr:twoCellAnchor>
</xdr:wsDr>
</file>

<file path=xl/drawings/drawing17.xml><?xml version="1.0" encoding="utf-8"?>
<xdr:wsDr xmlns:xdr="http://schemas.openxmlformats.org/drawingml/2006/spreadsheetDrawing" xmlns:a="http://schemas.openxmlformats.org/drawingml/2006/main">
  <xdr:absoluteAnchor>
    <xdr:pos x="2028825" y="990600"/>
    <xdr:ext cx="8582025" cy="5114925"/>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3</xdr:col>
      <xdr:colOff>564012</xdr:colOff>
      <xdr:row>0</xdr:row>
      <xdr:rowOff>0</xdr:rowOff>
    </xdr:from>
    <xdr:to>
      <xdr:col>4</xdr:col>
      <xdr:colOff>586812</xdr:colOff>
      <xdr:row>0</xdr:row>
      <xdr:rowOff>784800</xdr:rowOff>
    </xdr:to>
    <xdr:pic>
      <xdr:nvPicPr>
        <xdr:cNvPr id="3" name="Picture 12" descr="[Gota+de+agua.bmp]">
          <a:hlinkClick xmlns:r="http://schemas.openxmlformats.org/officeDocument/2006/relationships" r:id="rId2"/>
        </xdr:cNvPr>
        <xdr:cNvPicPr preferRelativeResize="0">
          <a:picLocks noChangeArrowheads="1"/>
        </xdr:cNvPicPr>
      </xdr:nvPicPr>
      <xdr:blipFill>
        <a:blip xmlns:r="http://schemas.openxmlformats.org/officeDocument/2006/relationships" r:embed="rId3" cstate="print"/>
        <a:srcRect/>
        <a:stretch>
          <a:fillRect/>
        </a:stretch>
      </xdr:blipFill>
      <xdr:spPr bwMode="auto">
        <a:xfrm>
          <a:off x="4193037" y="0"/>
          <a:ext cx="784800" cy="784800"/>
        </a:xfrm>
        <a:prstGeom prst="rect">
          <a:avLst/>
        </a:prstGeom>
        <a:noFill/>
      </xdr:spPr>
    </xdr:pic>
    <xdr:clientData/>
  </xdr:twoCellAnchor>
  <xdr:oneCellAnchor>
    <xdr:from>
      <xdr:col>4</xdr:col>
      <xdr:colOff>509613</xdr:colOff>
      <xdr:row>0</xdr:row>
      <xdr:rowOff>281420</xdr:rowOff>
    </xdr:from>
    <xdr:ext cx="576236" cy="264560"/>
    <xdr:sp macro="" textlink="">
      <xdr:nvSpPr>
        <xdr:cNvPr id="4" name="3 CuadroTexto"/>
        <xdr:cNvSpPr txBox="1"/>
      </xdr:nvSpPr>
      <xdr:spPr>
        <a:xfrm>
          <a:off x="4900638" y="281420"/>
          <a:ext cx="57623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s-ES" sz="1100"/>
            <a:t>Volver</a:t>
          </a:r>
        </a:p>
      </xdr:txBody>
    </xdr:sp>
    <xdr:clientData/>
  </xdr:oneCellAnchor>
  <xdr:twoCellAnchor>
    <xdr:from>
      <xdr:col>1</xdr:col>
      <xdr:colOff>57150</xdr:colOff>
      <xdr:row>0</xdr:row>
      <xdr:rowOff>672809</xdr:rowOff>
    </xdr:from>
    <xdr:to>
      <xdr:col>10</xdr:col>
      <xdr:colOff>695326</xdr:colOff>
      <xdr:row>3</xdr:row>
      <xdr:rowOff>132000</xdr:rowOff>
    </xdr:to>
    <xdr:sp macro="" textlink="">
      <xdr:nvSpPr>
        <xdr:cNvPr id="5" name="4 Rectángulo"/>
        <xdr:cNvSpPr/>
      </xdr:nvSpPr>
      <xdr:spPr>
        <a:xfrm>
          <a:off x="2162175" y="672809"/>
          <a:ext cx="7496176" cy="678391"/>
        </a:xfrm>
        <a:prstGeom prst="rect">
          <a:avLst/>
        </a:prstGeom>
        <a:noFill/>
        <a:ln>
          <a:noFill/>
        </a:ln>
        <a:scene3d>
          <a:camera prst="orthographicFront"/>
          <a:lightRig rig="threePt" dir="t"/>
        </a:scene3d>
        <a:sp3d>
          <a:bevelT prst="relaxedInset"/>
        </a:sp3d>
      </xdr:spPr>
      <xdr:txBody>
        <a:bodyPr wrap="square" lIns="0" tIns="0" rIns="0" bIns="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7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rPr>
            <a:t>Gráfico Nº 6</a:t>
          </a:r>
          <a:r>
            <a:rPr lang="es-ES" sz="18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rPr>
            <a:t>
</a:t>
          </a:r>
          <a:r>
            <a:rPr lang="es-ES" sz="14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rPr>
            <a:t>Caso A: Fuente puntual de un contaminante conservativo
(Variación de la concentración en función de lA PROFUNDIDAD Z del río)</a:t>
          </a:r>
        </a:p>
      </xdr:txBody>
    </xdr:sp>
    <xdr:clientData/>
  </xdr:twoCellAnchor>
</xdr:wsDr>
</file>

<file path=xl/drawings/drawing18.xml><?xml version="1.0" encoding="utf-8"?>
<xdr:wsDr xmlns:xdr="http://schemas.openxmlformats.org/drawingml/2006/spreadsheetDrawing" xmlns:a="http://schemas.openxmlformats.org/drawingml/2006/main">
  <xdr:absoluteAnchor>
    <xdr:pos x="2114550" y="914400"/>
    <xdr:ext cx="7153275" cy="5838825"/>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3</xdr:col>
      <xdr:colOff>202062</xdr:colOff>
      <xdr:row>0</xdr:row>
      <xdr:rowOff>0</xdr:rowOff>
    </xdr:from>
    <xdr:to>
      <xdr:col>4</xdr:col>
      <xdr:colOff>224862</xdr:colOff>
      <xdr:row>1</xdr:row>
      <xdr:rowOff>99000</xdr:rowOff>
    </xdr:to>
    <xdr:pic>
      <xdr:nvPicPr>
        <xdr:cNvPr id="3" name="Picture 12" descr="[Gota+de+agua.bmp]">
          <a:hlinkClick xmlns:r="http://schemas.openxmlformats.org/officeDocument/2006/relationships" r:id="rId2"/>
        </xdr:cNvPr>
        <xdr:cNvPicPr preferRelativeResize="0">
          <a:picLocks noChangeArrowheads="1"/>
        </xdr:cNvPicPr>
      </xdr:nvPicPr>
      <xdr:blipFill>
        <a:blip xmlns:r="http://schemas.openxmlformats.org/officeDocument/2006/relationships" r:embed="rId3" cstate="print"/>
        <a:srcRect/>
        <a:stretch>
          <a:fillRect/>
        </a:stretch>
      </xdr:blipFill>
      <xdr:spPr bwMode="auto">
        <a:xfrm>
          <a:off x="3678687" y="0"/>
          <a:ext cx="784800" cy="784800"/>
        </a:xfrm>
        <a:prstGeom prst="rect">
          <a:avLst/>
        </a:prstGeom>
        <a:noFill/>
      </xdr:spPr>
    </xdr:pic>
    <xdr:clientData/>
  </xdr:twoCellAnchor>
  <xdr:oneCellAnchor>
    <xdr:from>
      <xdr:col>4</xdr:col>
      <xdr:colOff>147663</xdr:colOff>
      <xdr:row>0</xdr:row>
      <xdr:rowOff>281420</xdr:rowOff>
    </xdr:from>
    <xdr:ext cx="576236" cy="264560"/>
    <xdr:sp macro="" textlink="">
      <xdr:nvSpPr>
        <xdr:cNvPr id="4" name="3 CuadroTexto"/>
        <xdr:cNvSpPr txBox="1"/>
      </xdr:nvSpPr>
      <xdr:spPr>
        <a:xfrm>
          <a:off x="4386288" y="281420"/>
          <a:ext cx="57623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s-ES" sz="1100"/>
            <a:t>Volver</a:t>
          </a:r>
        </a:p>
      </xdr:txBody>
    </xdr:sp>
    <xdr:clientData/>
  </xdr:oneCellAnchor>
  <xdr:twoCellAnchor>
    <xdr:from>
      <xdr:col>0</xdr:col>
      <xdr:colOff>1647825</xdr:colOff>
      <xdr:row>0</xdr:row>
      <xdr:rowOff>672809</xdr:rowOff>
    </xdr:from>
    <xdr:to>
      <xdr:col>10</xdr:col>
      <xdr:colOff>333376</xdr:colOff>
      <xdr:row>5</xdr:row>
      <xdr:rowOff>17700</xdr:rowOff>
    </xdr:to>
    <xdr:sp macro="" textlink="">
      <xdr:nvSpPr>
        <xdr:cNvPr id="5" name="4 Rectángulo"/>
        <xdr:cNvSpPr/>
      </xdr:nvSpPr>
      <xdr:spPr>
        <a:xfrm>
          <a:off x="1647825" y="672809"/>
          <a:ext cx="7496176" cy="678391"/>
        </a:xfrm>
        <a:prstGeom prst="rect">
          <a:avLst/>
        </a:prstGeom>
        <a:noFill/>
        <a:ln>
          <a:noFill/>
        </a:ln>
        <a:scene3d>
          <a:camera prst="orthographicFront"/>
          <a:lightRig rig="threePt" dir="t"/>
        </a:scene3d>
        <a:sp3d>
          <a:bevelT prst="relaxedInset"/>
        </a:sp3d>
      </xdr:spPr>
      <xdr:txBody>
        <a:bodyPr wrap="square" lIns="0" tIns="0" rIns="0" bIns="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7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rPr>
            <a:t>Gráfico Nº 7</a:t>
          </a:r>
          <a:r>
            <a:rPr lang="es-ES" sz="18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rPr>
            <a:t>
</a:t>
          </a:r>
          <a:r>
            <a:rPr lang="es-ES" sz="14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rPr>
            <a:t>Caso A: Fuente puntual de un contaminante conservativo
(Variación de la concentración en función del TIEMPO t del río)</a:t>
          </a:r>
        </a:p>
      </xdr:txBody>
    </xdr:sp>
    <xdr:clientData/>
  </xdr:twoCellAnchor>
</xdr:wsDr>
</file>

<file path=xl/drawings/drawing19.xml><?xml version="1.0" encoding="utf-8"?>
<xdr:wsDr xmlns:xdr="http://schemas.openxmlformats.org/drawingml/2006/spreadsheetDrawing" xmlns:a="http://schemas.openxmlformats.org/drawingml/2006/main">
  <xdr:absoluteAnchor>
    <xdr:pos x="2247901" y="1495425"/>
    <xdr:ext cx="6819900" cy="4429125"/>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3</xdr:col>
      <xdr:colOff>506862</xdr:colOff>
      <xdr:row>0</xdr:row>
      <xdr:rowOff>0</xdr:rowOff>
    </xdr:from>
    <xdr:to>
      <xdr:col>4</xdr:col>
      <xdr:colOff>529662</xdr:colOff>
      <xdr:row>0</xdr:row>
      <xdr:rowOff>784800</xdr:rowOff>
    </xdr:to>
    <xdr:pic>
      <xdr:nvPicPr>
        <xdr:cNvPr id="3" name="Picture 12" descr="[Gota+de+agua.bmp]">
          <a:hlinkClick xmlns:r="http://schemas.openxmlformats.org/officeDocument/2006/relationships" r:id="rId2"/>
        </xdr:cNvPr>
        <xdr:cNvPicPr preferRelativeResize="0">
          <a:picLocks noChangeArrowheads="1"/>
        </xdr:cNvPicPr>
      </xdr:nvPicPr>
      <xdr:blipFill>
        <a:blip xmlns:r="http://schemas.openxmlformats.org/officeDocument/2006/relationships" r:embed="rId3" cstate="print"/>
        <a:srcRect/>
        <a:stretch>
          <a:fillRect/>
        </a:stretch>
      </xdr:blipFill>
      <xdr:spPr bwMode="auto">
        <a:xfrm>
          <a:off x="3821562" y="0"/>
          <a:ext cx="784800" cy="784800"/>
        </a:xfrm>
        <a:prstGeom prst="rect">
          <a:avLst/>
        </a:prstGeom>
        <a:noFill/>
      </xdr:spPr>
    </xdr:pic>
    <xdr:clientData/>
  </xdr:twoCellAnchor>
  <xdr:oneCellAnchor>
    <xdr:from>
      <xdr:col>4</xdr:col>
      <xdr:colOff>452463</xdr:colOff>
      <xdr:row>0</xdr:row>
      <xdr:rowOff>281420</xdr:rowOff>
    </xdr:from>
    <xdr:ext cx="576236" cy="264560"/>
    <xdr:sp macro="" textlink="">
      <xdr:nvSpPr>
        <xdr:cNvPr id="4" name="3 CuadroTexto"/>
        <xdr:cNvSpPr txBox="1"/>
      </xdr:nvSpPr>
      <xdr:spPr>
        <a:xfrm>
          <a:off x="4529163" y="281420"/>
          <a:ext cx="57623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s-ES" sz="1100"/>
            <a:t>Volver</a:t>
          </a:r>
        </a:p>
      </xdr:txBody>
    </xdr:sp>
    <xdr:clientData/>
  </xdr:oneCellAnchor>
  <xdr:twoCellAnchor>
    <xdr:from>
      <xdr:col>1</xdr:col>
      <xdr:colOff>123825</xdr:colOff>
      <xdr:row>1</xdr:row>
      <xdr:rowOff>72734</xdr:rowOff>
    </xdr:from>
    <xdr:to>
      <xdr:col>9</xdr:col>
      <xdr:colOff>704850</xdr:colOff>
      <xdr:row>4</xdr:row>
      <xdr:rowOff>118066</xdr:rowOff>
    </xdr:to>
    <xdr:sp macro="" textlink="">
      <xdr:nvSpPr>
        <xdr:cNvPr id="5" name="4 Rectángulo"/>
        <xdr:cNvSpPr/>
      </xdr:nvSpPr>
      <xdr:spPr>
        <a:xfrm>
          <a:off x="2314575" y="958559"/>
          <a:ext cx="6677025" cy="531107"/>
        </a:xfrm>
        <a:prstGeom prst="rect">
          <a:avLst/>
        </a:prstGeom>
        <a:noFill/>
        <a:ln>
          <a:noFill/>
        </a:ln>
        <a:scene3d>
          <a:camera prst="orthographicFront"/>
          <a:lightRig rig="threePt" dir="t"/>
        </a:scene3d>
        <a:sp3d>
          <a:bevelT prst="relaxedInset"/>
        </a:sp3d>
      </xdr:spPr>
      <xdr:txBody>
        <a:bodyPr wrap="square" lIns="0" tIns="0" rIns="0" bIns="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200" b="1" cap="none" spc="0">
              <a:ln>
                <a:noFill/>
              </a:ln>
              <a:solidFill>
                <a:schemeClr val="tx1"/>
              </a:solidFill>
              <a:effectLst/>
              <a:latin typeface="Arial" pitchFamily="34" charset="0"/>
              <a:cs typeface="Arial" pitchFamily="34" charset="0"/>
            </a:rPr>
            <a:t>Gráfico Nº 8
Caso A: Fuente puntual de un contaminante conservativo
(Variación de la concentración en tres dimensiones)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600076</xdr:colOff>
      <xdr:row>4</xdr:row>
      <xdr:rowOff>0</xdr:rowOff>
    </xdr:from>
    <xdr:to>
      <xdr:col>6</xdr:col>
      <xdr:colOff>180975</xdr:colOff>
      <xdr:row>5</xdr:row>
      <xdr:rowOff>65432</xdr:rowOff>
    </xdr:to>
    <xdr:sp macro="" textlink="">
      <xdr:nvSpPr>
        <xdr:cNvPr id="5" name="3 Rectángulo"/>
        <xdr:cNvSpPr/>
      </xdr:nvSpPr>
      <xdr:spPr>
        <a:xfrm>
          <a:off x="2124076" y="504825"/>
          <a:ext cx="1866899" cy="265457"/>
        </a:xfrm>
        <a:prstGeom prst="rect">
          <a:avLst/>
        </a:prstGeom>
        <a:noFill/>
        <a:ln>
          <a:noFill/>
        </a:ln>
        <a:scene3d>
          <a:camera prst="orthographicFront"/>
          <a:lightRig rig="threePt" dir="t"/>
        </a:scene3d>
        <a:sp3d>
          <a:bevelT prst="relaxedInset"/>
        </a:sp3d>
      </xdr:spPr>
      <xdr:txBody>
        <a:bodyPr wrap="square" lIns="0" tIns="0" rIns="0" bIns="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8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rPr>
            <a:t>INTRODUCCIÓN</a:t>
          </a:r>
        </a:p>
      </xdr:txBody>
    </xdr:sp>
    <xdr:clientData/>
  </xdr:twoCellAnchor>
  <xdr:twoCellAnchor>
    <xdr:from>
      <xdr:col>2</xdr:col>
      <xdr:colOff>495300</xdr:colOff>
      <xdr:row>7</xdr:row>
      <xdr:rowOff>114300</xdr:rowOff>
    </xdr:from>
    <xdr:to>
      <xdr:col>7</xdr:col>
      <xdr:colOff>190500</xdr:colOff>
      <xdr:row>15</xdr:row>
      <xdr:rowOff>161925</xdr:rowOff>
    </xdr:to>
    <xdr:graphicFrame macro="">
      <xdr:nvGraphicFramePr>
        <xdr:cNvPr id="3" name="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1</xdr:col>
      <xdr:colOff>104775</xdr:colOff>
      <xdr:row>3</xdr:row>
      <xdr:rowOff>133350</xdr:rowOff>
    </xdr:from>
    <xdr:to>
      <xdr:col>2</xdr:col>
      <xdr:colOff>128593</xdr:colOff>
      <xdr:row>5</xdr:row>
      <xdr:rowOff>214318</xdr:rowOff>
    </xdr:to>
    <xdr:pic>
      <xdr:nvPicPr>
        <xdr:cNvPr id="9" name="Picture 12" descr="[Gota+de+agua.bmp]">
          <a:hlinkClick xmlns:r="http://schemas.openxmlformats.org/officeDocument/2006/relationships" r:id="rId6"/>
        </xdr:cNvPr>
        <xdr:cNvPicPr>
          <a:picLocks noChangeAspect="1" noChangeArrowheads="1"/>
        </xdr:cNvPicPr>
      </xdr:nvPicPr>
      <xdr:blipFill>
        <a:blip xmlns:r="http://schemas.openxmlformats.org/officeDocument/2006/relationships" r:embed="rId7" cstate="print"/>
        <a:srcRect/>
        <a:stretch>
          <a:fillRect/>
        </a:stretch>
      </xdr:blipFill>
      <xdr:spPr bwMode="auto">
        <a:xfrm>
          <a:off x="104775" y="133350"/>
          <a:ext cx="785818" cy="785818"/>
        </a:xfrm>
        <a:prstGeom prst="rect">
          <a:avLst/>
        </a:prstGeom>
        <a:noFill/>
      </xdr:spPr>
    </xdr:pic>
    <xdr:clientData/>
  </xdr:twoCellAnchor>
  <xdr:oneCellAnchor>
    <xdr:from>
      <xdr:col>2</xdr:col>
      <xdr:colOff>47625</xdr:colOff>
      <xdr:row>3</xdr:row>
      <xdr:rowOff>409575</xdr:rowOff>
    </xdr:from>
    <xdr:ext cx="554575" cy="264560"/>
    <xdr:sp macro="" textlink="">
      <xdr:nvSpPr>
        <xdr:cNvPr id="7" name="6 CuadroTexto"/>
        <xdr:cNvSpPr txBox="1"/>
      </xdr:nvSpPr>
      <xdr:spPr>
        <a:xfrm>
          <a:off x="809625" y="409575"/>
          <a:ext cx="55457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s-ES" sz="1100"/>
            <a:t>Volver</a:t>
          </a:r>
        </a:p>
      </xdr:txBody>
    </xdr:sp>
    <xdr:clientData/>
  </xdr:oneCellAnchor>
  <xdr:twoCellAnchor>
    <xdr:from>
      <xdr:col>3</xdr:col>
      <xdr:colOff>609600</xdr:colOff>
      <xdr:row>1</xdr:row>
      <xdr:rowOff>33768</xdr:rowOff>
    </xdr:from>
    <xdr:to>
      <xdr:col>6</xdr:col>
      <xdr:colOff>193965</xdr:colOff>
      <xdr:row>1</xdr:row>
      <xdr:rowOff>839064</xdr:rowOff>
    </xdr:to>
    <xdr:sp macro="" textlink="">
      <xdr:nvSpPr>
        <xdr:cNvPr id="8" name="7 Rectángulo redondeado"/>
        <xdr:cNvSpPr/>
      </xdr:nvSpPr>
      <xdr:spPr>
        <a:xfrm>
          <a:off x="2895600" y="224268"/>
          <a:ext cx="1870365" cy="805296"/>
        </a:xfrm>
        <a:prstGeom prst="roundRect">
          <a:avLst/>
        </a:prstGeom>
        <a:solidFill>
          <a:srgbClr val="85A7D1"/>
        </a:solidFill>
        <a:ln>
          <a:noFill/>
        </a:ln>
        <a:effectLst/>
        <a:scene3d>
          <a:camera prst="orthographicFront">
            <a:rot lat="0" lon="0" rev="0"/>
          </a:camera>
          <a:lightRig rig="glow" dir="t">
            <a:rot lat="0" lon="0" rev="14100000"/>
          </a:lightRig>
        </a:scene3d>
        <a:sp3d prstMaterial="softEdge">
          <a:bevelT w="127000" prst="artDeco"/>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722170</xdr:colOff>
      <xdr:row>0</xdr:row>
      <xdr:rowOff>180975</xdr:rowOff>
    </xdr:from>
    <xdr:to>
      <xdr:col>6</xdr:col>
      <xdr:colOff>55420</xdr:colOff>
      <xdr:row>1</xdr:row>
      <xdr:rowOff>835771</xdr:rowOff>
    </xdr:to>
    <xdr:sp macro="" textlink="">
      <xdr:nvSpPr>
        <xdr:cNvPr id="10" name="3 Rectángulo"/>
        <xdr:cNvSpPr/>
      </xdr:nvSpPr>
      <xdr:spPr>
        <a:xfrm>
          <a:off x="3008170" y="180975"/>
          <a:ext cx="1619250" cy="845296"/>
        </a:xfrm>
        <a:prstGeom prst="rect">
          <a:avLst/>
        </a:prstGeom>
        <a:noFill/>
        <a:ln>
          <a:noFill/>
        </a:ln>
        <a:scene3d>
          <a:camera prst="orthographicFront"/>
          <a:lightRig rig="threePt" dir="t"/>
        </a:scene3d>
        <a:sp3d>
          <a:bevelT prst="relaxedInset"/>
        </a:sp3d>
      </xdr:spPr>
      <xdr:txBody>
        <a:bodyPr wrap="square" lIns="0" tIns="0" rIns="0" bIns="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54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SDCR</a:t>
          </a:r>
        </a:p>
      </xdr:txBody>
    </xdr:sp>
    <xdr:clientData/>
  </xdr:twoCellAnchor>
  <xdr:twoCellAnchor>
    <xdr:from>
      <xdr:col>3</xdr:col>
      <xdr:colOff>533400</xdr:colOff>
      <xdr:row>39</xdr:row>
      <xdr:rowOff>0</xdr:rowOff>
    </xdr:from>
    <xdr:to>
      <xdr:col>6</xdr:col>
      <xdr:colOff>323850</xdr:colOff>
      <xdr:row>41</xdr:row>
      <xdr:rowOff>95250</xdr:rowOff>
    </xdr:to>
    <xdr:pic>
      <xdr:nvPicPr>
        <xdr:cNvPr id="4122" name="Picture 26"/>
        <xdr:cNvPicPr>
          <a:picLocks noChangeAspect="1" noChangeArrowheads="1"/>
        </xdr:cNvPicPr>
      </xdr:nvPicPr>
      <xdr:blipFill>
        <a:blip xmlns:r="http://schemas.openxmlformats.org/officeDocument/2006/relationships" r:embed="rId8" cstate="print">
          <a:clrChange>
            <a:clrFrom>
              <a:srgbClr val="FFFFFF"/>
            </a:clrFrom>
            <a:clrTo>
              <a:srgbClr val="FFFFFF">
                <a:alpha val="0"/>
              </a:srgbClr>
            </a:clrTo>
          </a:clrChange>
        </a:blip>
        <a:srcRect/>
        <a:stretch>
          <a:fillRect/>
        </a:stretch>
      </xdr:blipFill>
      <xdr:spPr bwMode="auto">
        <a:xfrm>
          <a:off x="4972050" y="11639550"/>
          <a:ext cx="2076450" cy="476250"/>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3</xdr:col>
          <xdr:colOff>213360</xdr:colOff>
          <xdr:row>70</xdr:row>
          <xdr:rowOff>137160</xdr:rowOff>
        </xdr:from>
        <xdr:to>
          <xdr:col>6</xdr:col>
          <xdr:colOff>388620</xdr:colOff>
          <xdr:row>70</xdr:row>
          <xdr:rowOff>586740</xdr:rowOff>
        </xdr:to>
        <xdr:sp macro="" textlink="">
          <xdr:nvSpPr>
            <xdr:cNvPr id="4097" name="Object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556260</xdr:colOff>
          <xdr:row>71</xdr:row>
          <xdr:rowOff>38100</xdr:rowOff>
        </xdr:from>
        <xdr:to>
          <xdr:col>6</xdr:col>
          <xdr:colOff>53340</xdr:colOff>
          <xdr:row>71</xdr:row>
          <xdr:rowOff>426720</xdr:rowOff>
        </xdr:to>
        <xdr:sp macro="" textlink="">
          <xdr:nvSpPr>
            <xdr:cNvPr id="4104" name="Object 8" hidden="1">
              <a:extLst>
                <a:ext uri="{63B3BB69-23CF-44E3-9099-C40C66FF867C}">
                  <a14:compatExt spid="_x0000_s4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45720</xdr:colOff>
          <xdr:row>72</xdr:row>
          <xdr:rowOff>38100</xdr:rowOff>
        </xdr:from>
        <xdr:to>
          <xdr:col>7</xdr:col>
          <xdr:colOff>563880</xdr:colOff>
          <xdr:row>72</xdr:row>
          <xdr:rowOff>480060</xdr:rowOff>
        </xdr:to>
        <xdr:sp macro="" textlink="">
          <xdr:nvSpPr>
            <xdr:cNvPr id="4103" name="Object 7" hidden="1">
              <a:extLst>
                <a:ext uri="{63B3BB69-23CF-44E3-9099-C40C66FF867C}">
                  <a14:compatExt spid="_x0000_s4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586740</xdr:colOff>
          <xdr:row>73</xdr:row>
          <xdr:rowOff>60960</xdr:rowOff>
        </xdr:from>
        <xdr:to>
          <xdr:col>6</xdr:col>
          <xdr:colOff>45720</xdr:colOff>
          <xdr:row>73</xdr:row>
          <xdr:rowOff>441960</xdr:rowOff>
        </xdr:to>
        <xdr:sp macro="" textlink="">
          <xdr:nvSpPr>
            <xdr:cNvPr id="4105" name="Object 9" hidden="1">
              <a:extLst>
                <a:ext uri="{63B3BB69-23CF-44E3-9099-C40C66FF867C}">
                  <a14:compatExt spid="_x0000_s4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403860</xdr:colOff>
          <xdr:row>74</xdr:row>
          <xdr:rowOff>68580</xdr:rowOff>
        </xdr:from>
        <xdr:to>
          <xdr:col>5</xdr:col>
          <xdr:colOff>205740</xdr:colOff>
          <xdr:row>74</xdr:row>
          <xdr:rowOff>228600</xdr:rowOff>
        </xdr:to>
        <xdr:sp macro="" textlink="">
          <xdr:nvSpPr>
            <xdr:cNvPr id="4115" name="Object 19" hidden="1">
              <a:extLst>
                <a:ext uri="{63B3BB69-23CF-44E3-9099-C40C66FF867C}">
                  <a14:compatExt spid="_x0000_s4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175260</xdr:colOff>
          <xdr:row>75</xdr:row>
          <xdr:rowOff>38100</xdr:rowOff>
        </xdr:from>
        <xdr:to>
          <xdr:col>6</xdr:col>
          <xdr:colOff>358140</xdr:colOff>
          <xdr:row>75</xdr:row>
          <xdr:rowOff>449580</xdr:rowOff>
        </xdr:to>
        <xdr:sp macro="" textlink="">
          <xdr:nvSpPr>
            <xdr:cNvPr id="4116" name="Object 20" hidden="1">
              <a:extLst>
                <a:ext uri="{63B3BB69-23CF-44E3-9099-C40C66FF867C}">
                  <a14:compatExt spid="_x0000_s4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426720</xdr:colOff>
          <xdr:row>76</xdr:row>
          <xdr:rowOff>45720</xdr:rowOff>
        </xdr:from>
        <xdr:to>
          <xdr:col>6</xdr:col>
          <xdr:colOff>175260</xdr:colOff>
          <xdr:row>76</xdr:row>
          <xdr:rowOff>441960</xdr:rowOff>
        </xdr:to>
        <xdr:sp macro="" textlink="">
          <xdr:nvSpPr>
            <xdr:cNvPr id="4118" name="Object 22" hidden="1">
              <a:extLst>
                <a:ext uri="{63B3BB69-23CF-44E3-9099-C40C66FF867C}">
                  <a14:compatExt spid="_x0000_s4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68580</xdr:colOff>
          <xdr:row>54</xdr:row>
          <xdr:rowOff>30480</xdr:rowOff>
        </xdr:from>
        <xdr:to>
          <xdr:col>6</xdr:col>
          <xdr:colOff>533400</xdr:colOff>
          <xdr:row>54</xdr:row>
          <xdr:rowOff>502920</xdr:rowOff>
        </xdr:to>
        <xdr:sp macro="" textlink="">
          <xdr:nvSpPr>
            <xdr:cNvPr id="4119" name="Object 23" hidden="1">
              <a:extLst>
                <a:ext uri="{63B3BB69-23CF-44E3-9099-C40C66FF867C}">
                  <a14:compatExt spid="_x0000_s4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160020</xdr:colOff>
          <xdr:row>55</xdr:row>
          <xdr:rowOff>30480</xdr:rowOff>
        </xdr:from>
        <xdr:to>
          <xdr:col>6</xdr:col>
          <xdr:colOff>441960</xdr:colOff>
          <xdr:row>55</xdr:row>
          <xdr:rowOff>419100</xdr:rowOff>
        </xdr:to>
        <xdr:sp macro="" textlink="">
          <xdr:nvSpPr>
            <xdr:cNvPr id="4120" name="Object 24" hidden="1">
              <a:extLst>
                <a:ext uri="{63B3BB69-23CF-44E3-9099-C40C66FF867C}">
                  <a14:compatExt spid="_x0000_s4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350520</xdr:colOff>
          <xdr:row>56</xdr:row>
          <xdr:rowOff>15240</xdr:rowOff>
        </xdr:from>
        <xdr:to>
          <xdr:col>5</xdr:col>
          <xdr:colOff>350520</xdr:colOff>
          <xdr:row>60</xdr:row>
          <xdr:rowOff>30480</xdr:rowOff>
        </xdr:to>
        <xdr:sp macro="" textlink="">
          <xdr:nvSpPr>
            <xdr:cNvPr id="4121" name="Object 25" hidden="1">
              <a:extLst>
                <a:ext uri="{63B3BB69-23CF-44E3-9099-C40C66FF867C}">
                  <a14:compatExt spid="_x0000_s4121"/>
                </a:ext>
              </a:extLst>
            </xdr:cNvPr>
            <xdr:cNvSpPr/>
          </xdr:nvSpPr>
          <xdr:spPr>
            <a:xfrm>
              <a:off x="0" y="0"/>
              <a:ext cx="0" cy="0"/>
            </a:xfrm>
            <a:prstGeom prst="rect">
              <a:avLst/>
            </a:prstGeom>
          </xdr:spPr>
        </xdr:sp>
        <xdr:clientData/>
      </xdr:twoCellAnchor>
    </mc:Choice>
    <mc:Fallback/>
  </mc:AlternateContent>
</xdr:wsDr>
</file>

<file path=xl/drawings/drawing20.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xdr:col>
      <xdr:colOff>785553</xdr:colOff>
      <xdr:row>3</xdr:row>
      <xdr:rowOff>785553</xdr:rowOff>
    </xdr:to>
    <xdr:pic>
      <xdr:nvPicPr>
        <xdr:cNvPr id="5" name="Picture 12" descr="[Gota+de+agua.bmp]">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914400" y="571500"/>
          <a:ext cx="785553" cy="785553"/>
        </a:xfrm>
        <a:prstGeom prst="rect">
          <a:avLst/>
        </a:prstGeom>
        <a:noFill/>
      </xdr:spPr>
    </xdr:pic>
    <xdr:clientData/>
  </xdr:twoCellAnchor>
  <xdr:twoCellAnchor>
    <xdr:from>
      <xdr:col>1</xdr:col>
      <xdr:colOff>438149</xdr:colOff>
      <xdr:row>4</xdr:row>
      <xdr:rowOff>19050</xdr:rowOff>
    </xdr:from>
    <xdr:to>
      <xdr:col>2</xdr:col>
      <xdr:colOff>352425</xdr:colOff>
      <xdr:row>5</xdr:row>
      <xdr:rowOff>94007</xdr:rowOff>
    </xdr:to>
    <xdr:sp macro="" textlink="">
      <xdr:nvSpPr>
        <xdr:cNvPr id="6" name="3 Rectángulo"/>
        <xdr:cNvSpPr/>
      </xdr:nvSpPr>
      <xdr:spPr>
        <a:xfrm>
          <a:off x="3943349" y="1381125"/>
          <a:ext cx="4010026" cy="265457"/>
        </a:xfrm>
        <a:prstGeom prst="rect">
          <a:avLst/>
        </a:prstGeom>
        <a:noFill/>
        <a:ln>
          <a:noFill/>
        </a:ln>
        <a:scene3d>
          <a:camera prst="orthographicFront"/>
          <a:lightRig rig="threePt" dir="t"/>
        </a:scene3d>
        <a:sp3d>
          <a:bevelT prst="relaxedInset"/>
        </a:sp3d>
      </xdr:spPr>
      <xdr:txBody>
        <a:bodyPr wrap="square" lIns="0" tIns="0" rIns="0" bIns="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8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rPr>
            <a:t>DATOS</a:t>
          </a:r>
          <a:r>
            <a:rPr lang="es-ES" sz="18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rPr>
            <a:t> DE ENTRADA CASO B</a:t>
          </a:r>
          <a:endParaRPr lang="es-ES" sz="18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endParaRPr>
        </a:p>
      </xdr:txBody>
    </xdr:sp>
    <xdr:clientData/>
  </xdr:twoCellAnchor>
  <xdr:oneCellAnchor>
    <xdr:from>
      <xdr:col>1</xdr:col>
      <xdr:colOff>723900</xdr:colOff>
      <xdr:row>3</xdr:row>
      <xdr:rowOff>314325</xdr:rowOff>
    </xdr:from>
    <xdr:ext cx="554575" cy="264560"/>
    <xdr:sp macro="" textlink="">
      <xdr:nvSpPr>
        <xdr:cNvPr id="7" name="6 CuadroTexto"/>
        <xdr:cNvSpPr txBox="1"/>
      </xdr:nvSpPr>
      <xdr:spPr>
        <a:xfrm>
          <a:off x="2486025" y="885825"/>
          <a:ext cx="55457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s-ES" sz="1100"/>
            <a:t>Volver</a:t>
          </a:r>
        </a:p>
      </xdr:txBody>
    </xdr:sp>
    <xdr:clientData/>
  </xdr:one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xdr:col>
      <xdr:colOff>785553</xdr:colOff>
      <xdr:row>4</xdr:row>
      <xdr:rowOff>12970</xdr:rowOff>
    </xdr:to>
    <xdr:pic>
      <xdr:nvPicPr>
        <xdr:cNvPr id="3" name="Picture 12" descr="[Gota+de+agua.bmp]">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1820333" y="571500"/>
          <a:ext cx="785553" cy="785553"/>
        </a:xfrm>
        <a:prstGeom prst="rect">
          <a:avLst/>
        </a:prstGeom>
        <a:noFill/>
      </xdr:spPr>
    </xdr:pic>
    <xdr:clientData/>
  </xdr:twoCellAnchor>
  <xdr:twoCellAnchor>
    <xdr:from>
      <xdr:col>1</xdr:col>
      <xdr:colOff>776805</xdr:colOff>
      <xdr:row>3</xdr:row>
      <xdr:rowOff>734489</xdr:rowOff>
    </xdr:from>
    <xdr:to>
      <xdr:col>2</xdr:col>
      <xdr:colOff>105834</xdr:colOff>
      <xdr:row>5</xdr:row>
      <xdr:rowOff>36863</xdr:rowOff>
    </xdr:to>
    <xdr:sp macro="" textlink="">
      <xdr:nvSpPr>
        <xdr:cNvPr id="4" name="3 Rectángulo"/>
        <xdr:cNvSpPr/>
      </xdr:nvSpPr>
      <xdr:spPr>
        <a:xfrm>
          <a:off x="2978138" y="1305989"/>
          <a:ext cx="3975113" cy="265457"/>
        </a:xfrm>
        <a:prstGeom prst="rect">
          <a:avLst/>
        </a:prstGeom>
        <a:noFill/>
        <a:ln>
          <a:noFill/>
        </a:ln>
        <a:scene3d>
          <a:camera prst="orthographicFront"/>
          <a:lightRig rig="threePt" dir="t"/>
        </a:scene3d>
        <a:sp3d>
          <a:bevelT prst="relaxedInset"/>
        </a:sp3d>
      </xdr:spPr>
      <xdr:txBody>
        <a:bodyPr wrap="square" lIns="0" tIns="0" rIns="0" bIns="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8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rPr>
            <a:t>VALORES CONSTANTES CASO B</a:t>
          </a:r>
          <a:endParaRPr lang="es-ES" sz="18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endParaRPr>
        </a:p>
      </xdr:txBody>
    </xdr:sp>
    <xdr:clientData/>
  </xdr:twoCellAnchor>
  <xdr:oneCellAnchor>
    <xdr:from>
      <xdr:col>1</xdr:col>
      <xdr:colOff>634980</xdr:colOff>
      <xdr:row>3</xdr:row>
      <xdr:rowOff>148162</xdr:rowOff>
    </xdr:from>
    <xdr:ext cx="554575" cy="264560"/>
    <xdr:sp macro="" textlink="">
      <xdr:nvSpPr>
        <xdr:cNvPr id="5" name="4 CuadroTexto"/>
        <xdr:cNvSpPr txBox="1"/>
      </xdr:nvSpPr>
      <xdr:spPr>
        <a:xfrm>
          <a:off x="2836313" y="719662"/>
          <a:ext cx="55457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s-ES" sz="1100"/>
            <a:t>Volver</a:t>
          </a:r>
        </a:p>
      </xdr:txBody>
    </xdr:sp>
    <xdr:clientData/>
  </xdr:oneCellAnchor>
</xdr:wsDr>
</file>

<file path=xl/drawings/drawing22.xml><?xml version="1.0" encoding="utf-8"?>
<xdr:wsDr xmlns:xdr="http://schemas.openxmlformats.org/drawingml/2006/spreadsheetDrawing" xmlns:a="http://schemas.openxmlformats.org/drawingml/2006/main">
  <xdr:twoCellAnchor editAs="oneCell">
    <xdr:from>
      <xdr:col>1</xdr:col>
      <xdr:colOff>38100</xdr:colOff>
      <xdr:row>2</xdr:row>
      <xdr:rowOff>76200</xdr:rowOff>
    </xdr:from>
    <xdr:to>
      <xdr:col>1</xdr:col>
      <xdr:colOff>823653</xdr:colOff>
      <xdr:row>4</xdr:row>
      <xdr:rowOff>42603</xdr:rowOff>
    </xdr:to>
    <xdr:pic>
      <xdr:nvPicPr>
        <xdr:cNvPr id="3" name="Picture 12" descr="[Gota+de+agua.bmp]">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2476500" y="457200"/>
          <a:ext cx="785553" cy="785553"/>
        </a:xfrm>
        <a:prstGeom prst="rect">
          <a:avLst/>
        </a:prstGeom>
        <a:noFill/>
      </xdr:spPr>
    </xdr:pic>
    <xdr:clientData/>
  </xdr:twoCellAnchor>
  <xdr:twoCellAnchor>
    <xdr:from>
      <xdr:col>1</xdr:col>
      <xdr:colOff>624405</xdr:colOff>
      <xdr:row>4</xdr:row>
      <xdr:rowOff>58214</xdr:rowOff>
    </xdr:from>
    <xdr:to>
      <xdr:col>2</xdr:col>
      <xdr:colOff>740834</xdr:colOff>
      <xdr:row>5</xdr:row>
      <xdr:rowOff>133171</xdr:rowOff>
    </xdr:to>
    <xdr:sp macro="" textlink="">
      <xdr:nvSpPr>
        <xdr:cNvPr id="4" name="3 Rectángulo"/>
        <xdr:cNvSpPr/>
      </xdr:nvSpPr>
      <xdr:spPr>
        <a:xfrm>
          <a:off x="2081730" y="1258364"/>
          <a:ext cx="4155029" cy="265457"/>
        </a:xfrm>
        <a:prstGeom prst="rect">
          <a:avLst/>
        </a:prstGeom>
        <a:noFill/>
        <a:ln>
          <a:noFill/>
        </a:ln>
        <a:scene3d>
          <a:camera prst="orthographicFront"/>
          <a:lightRig rig="threePt" dir="t"/>
        </a:scene3d>
        <a:sp3d>
          <a:bevelT prst="relaxedInset"/>
        </a:sp3d>
      </xdr:spPr>
      <xdr:txBody>
        <a:bodyPr wrap="square" lIns="0" tIns="0" rIns="0" bIns="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8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rPr>
            <a:t>CÁLCULOS VARIABLES CASO B</a:t>
          </a:r>
          <a:endParaRPr lang="es-ES" sz="18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endParaRPr>
        </a:p>
      </xdr:txBody>
    </xdr:sp>
    <xdr:clientData/>
  </xdr:twoCellAnchor>
  <xdr:oneCellAnchor>
    <xdr:from>
      <xdr:col>1</xdr:col>
      <xdr:colOff>720705</xdr:colOff>
      <xdr:row>3</xdr:row>
      <xdr:rowOff>100537</xdr:rowOff>
    </xdr:from>
    <xdr:ext cx="554575" cy="264560"/>
    <xdr:sp macro="" textlink="">
      <xdr:nvSpPr>
        <xdr:cNvPr id="5" name="4 CuadroTexto"/>
        <xdr:cNvSpPr txBox="1"/>
      </xdr:nvSpPr>
      <xdr:spPr>
        <a:xfrm>
          <a:off x="3159105" y="672037"/>
          <a:ext cx="55457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s-ES" sz="1100"/>
            <a:t>Volver</a:t>
          </a:r>
        </a:p>
      </xdr:txBody>
    </xdr:sp>
    <xdr:clientData/>
  </xdr:oneCellAnchor>
</xdr:wsDr>
</file>

<file path=xl/drawings/drawing23.xml><?xml version="1.0" encoding="utf-8"?>
<xdr:wsDr xmlns:xdr="http://schemas.openxmlformats.org/drawingml/2006/spreadsheetDrawing" xmlns:a="http://schemas.openxmlformats.org/drawingml/2006/main">
  <xdr:absoluteAnchor>
    <xdr:pos x="5105400" y="3657600"/>
    <xdr:ext cx="4533900" cy="3390900"/>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9526" y="3705225"/>
    <xdr:ext cx="4486274" cy="344805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5124450" y="0"/>
    <xdr:ext cx="4476750" cy="3714750"/>
    <xdr:graphicFrame macro="">
      <xdr:nvGraphicFramePr>
        <xdr:cNvPr id="4" name="3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0" y="0"/>
    <xdr:ext cx="4572000" cy="3486150"/>
    <xdr:graphicFrame macro="">
      <xdr:nvGraphicFramePr>
        <xdr:cNvPr id="5" name="4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twoCellAnchor editAs="oneCell">
    <xdr:from>
      <xdr:col>5</xdr:col>
      <xdr:colOff>666750</xdr:colOff>
      <xdr:row>20</xdr:row>
      <xdr:rowOff>0</xdr:rowOff>
    </xdr:from>
    <xdr:to>
      <xdr:col>6</xdr:col>
      <xdr:colOff>466725</xdr:colOff>
      <xdr:row>23</xdr:row>
      <xdr:rowOff>76200</xdr:rowOff>
    </xdr:to>
    <xdr:pic>
      <xdr:nvPicPr>
        <xdr:cNvPr id="7" name="Picture 12" descr="[Gota+de+agua.bmp]">
          <a:hlinkClick xmlns:r="http://schemas.openxmlformats.org/officeDocument/2006/relationships" r:id="rId5"/>
        </xdr:cNvPr>
        <xdr:cNvPicPr>
          <a:picLocks noChangeAspect="1" noChangeArrowheads="1"/>
        </xdr:cNvPicPr>
      </xdr:nvPicPr>
      <xdr:blipFill>
        <a:blip xmlns:r="http://schemas.openxmlformats.org/officeDocument/2006/relationships" r:embed="rId6" cstate="print"/>
        <a:stretch>
          <a:fillRect/>
        </a:stretch>
      </xdr:blipFill>
      <xdr:spPr bwMode="auto">
        <a:xfrm>
          <a:off x="4476750" y="3238500"/>
          <a:ext cx="561975" cy="561975"/>
        </a:xfrm>
        <a:prstGeom prst="rect">
          <a:avLst/>
        </a:prstGeom>
        <a:noFill/>
      </xdr:spPr>
    </xdr:pic>
    <xdr:clientData/>
  </xdr:twoCellAnchor>
  <xdr:twoCellAnchor>
    <xdr:from>
      <xdr:col>3</xdr:col>
      <xdr:colOff>691080</xdr:colOff>
      <xdr:row>43</xdr:row>
      <xdr:rowOff>134414</xdr:rowOff>
    </xdr:from>
    <xdr:to>
      <xdr:col>8</xdr:col>
      <xdr:colOff>561975</xdr:colOff>
      <xdr:row>45</xdr:row>
      <xdr:rowOff>76021</xdr:rowOff>
    </xdr:to>
    <xdr:sp macro="" textlink="">
      <xdr:nvSpPr>
        <xdr:cNvPr id="8" name="7 Rectángulo"/>
        <xdr:cNvSpPr/>
      </xdr:nvSpPr>
      <xdr:spPr>
        <a:xfrm>
          <a:off x="2977080" y="7097189"/>
          <a:ext cx="3680895" cy="265457"/>
        </a:xfrm>
        <a:prstGeom prst="rect">
          <a:avLst/>
        </a:prstGeom>
        <a:noFill/>
        <a:ln>
          <a:noFill/>
        </a:ln>
        <a:scene3d>
          <a:camera prst="orthographicFront"/>
          <a:lightRig rig="threePt" dir="t"/>
        </a:scene3d>
        <a:sp3d>
          <a:bevelT prst="relaxedInset"/>
        </a:sp3d>
      </xdr:spPr>
      <xdr:txBody>
        <a:bodyPr wrap="square" lIns="0" tIns="0" rIns="0" bIns="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8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rPr>
            <a:t>RESUMEN GRÁFICOS CASO B</a:t>
          </a:r>
          <a:endParaRPr lang="es-ES" sz="18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endParaRPr>
        </a:p>
      </xdr:txBody>
    </xdr:sp>
    <xdr:clientData/>
  </xdr:twoCellAnchor>
  <xdr:oneCellAnchor>
    <xdr:from>
      <xdr:col>5</xdr:col>
      <xdr:colOff>692130</xdr:colOff>
      <xdr:row>23</xdr:row>
      <xdr:rowOff>43387</xdr:rowOff>
    </xdr:from>
    <xdr:ext cx="554575" cy="264560"/>
    <xdr:sp macro="" textlink="">
      <xdr:nvSpPr>
        <xdr:cNvPr id="9" name="8 CuadroTexto"/>
        <xdr:cNvSpPr txBox="1"/>
      </xdr:nvSpPr>
      <xdr:spPr>
        <a:xfrm>
          <a:off x="4502130" y="3767662"/>
          <a:ext cx="55457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s-ES" sz="1100"/>
            <a:t>Volver</a:t>
          </a:r>
        </a:p>
      </xdr:txBody>
    </xdr:sp>
    <xdr:clientData/>
  </xdr:oneCellAnchor>
</xdr:wsDr>
</file>

<file path=xl/drawings/drawing24.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3</xdr:col>
      <xdr:colOff>23553</xdr:colOff>
      <xdr:row>0</xdr:row>
      <xdr:rowOff>785553</xdr:rowOff>
    </xdr:to>
    <xdr:pic>
      <xdr:nvPicPr>
        <xdr:cNvPr id="3" name="Picture 12" descr="[Gota+de+agua.bmp]">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1090083" y="0"/>
          <a:ext cx="785553" cy="785553"/>
        </a:xfrm>
        <a:prstGeom prst="rect">
          <a:avLst/>
        </a:prstGeom>
        <a:noFill/>
      </xdr:spPr>
    </xdr:pic>
    <xdr:clientData/>
  </xdr:twoCellAnchor>
  <xdr:twoCellAnchor>
    <xdr:from>
      <xdr:col>2</xdr:col>
      <xdr:colOff>586306</xdr:colOff>
      <xdr:row>0</xdr:row>
      <xdr:rowOff>801164</xdr:rowOff>
    </xdr:from>
    <xdr:to>
      <xdr:col>5</xdr:col>
      <xdr:colOff>370418</xdr:colOff>
      <xdr:row>1</xdr:row>
      <xdr:rowOff>124704</xdr:rowOff>
    </xdr:to>
    <xdr:sp macro="" textlink="">
      <xdr:nvSpPr>
        <xdr:cNvPr id="4" name="3 Rectángulo"/>
        <xdr:cNvSpPr/>
      </xdr:nvSpPr>
      <xdr:spPr>
        <a:xfrm>
          <a:off x="1676389" y="801164"/>
          <a:ext cx="2197112" cy="265457"/>
        </a:xfrm>
        <a:prstGeom prst="rect">
          <a:avLst/>
        </a:prstGeom>
        <a:noFill/>
        <a:ln>
          <a:noFill/>
        </a:ln>
        <a:scene3d>
          <a:camera prst="orthographicFront"/>
          <a:lightRig rig="threePt" dir="t"/>
        </a:scene3d>
        <a:sp3d>
          <a:bevelT prst="relaxedInset"/>
        </a:sp3d>
      </xdr:spPr>
      <xdr:txBody>
        <a:bodyPr wrap="square" lIns="0" tIns="0" rIns="0" bIns="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8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rPr>
            <a:t>CORRIDA CASO B</a:t>
          </a:r>
          <a:endParaRPr lang="es-ES" sz="18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endParaRPr>
        </a:p>
      </xdr:txBody>
    </xdr:sp>
    <xdr:clientData/>
  </xdr:twoCellAnchor>
  <xdr:oneCellAnchor>
    <xdr:from>
      <xdr:col>2</xdr:col>
      <xdr:colOff>682605</xdr:colOff>
      <xdr:row>0</xdr:row>
      <xdr:rowOff>214837</xdr:rowOff>
    </xdr:from>
    <xdr:ext cx="554575" cy="264560"/>
    <xdr:sp macro="" textlink="">
      <xdr:nvSpPr>
        <xdr:cNvPr id="5" name="4 CuadroTexto"/>
        <xdr:cNvSpPr txBox="1"/>
      </xdr:nvSpPr>
      <xdr:spPr>
        <a:xfrm>
          <a:off x="1772688" y="214837"/>
          <a:ext cx="55457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s-ES" sz="1100"/>
            <a:t>Volver</a:t>
          </a:r>
        </a:p>
      </xdr:txBody>
    </xdr:sp>
    <xdr:clientData/>
  </xdr:oneCellAnchor>
</xdr:wsDr>
</file>

<file path=xl/drawings/drawing25.xml><?xml version="1.0" encoding="utf-8"?>
<xdr:wsDr xmlns:xdr="http://schemas.openxmlformats.org/drawingml/2006/spreadsheetDrawing" xmlns:a="http://schemas.openxmlformats.org/drawingml/2006/main">
  <xdr:twoCellAnchor editAs="oneCell">
    <xdr:from>
      <xdr:col>2</xdr:col>
      <xdr:colOff>860442</xdr:colOff>
      <xdr:row>0</xdr:row>
      <xdr:rowOff>0</xdr:rowOff>
    </xdr:from>
    <xdr:to>
      <xdr:col>3</xdr:col>
      <xdr:colOff>470492</xdr:colOff>
      <xdr:row>0</xdr:row>
      <xdr:rowOff>783068</xdr:rowOff>
    </xdr:to>
    <xdr:pic>
      <xdr:nvPicPr>
        <xdr:cNvPr id="5" name="Picture 12" descr="[Gota+de+agua.bmp]">
          <a:hlinkClick xmlns:r="http://schemas.openxmlformats.org/officeDocument/2006/relationships" r:id="rId1"/>
        </xdr:cNvPr>
        <xdr:cNvPicPr preferRelativeResize="0">
          <a:picLocks noChangeArrowheads="1"/>
        </xdr:cNvPicPr>
      </xdr:nvPicPr>
      <xdr:blipFill>
        <a:blip xmlns:r="http://schemas.openxmlformats.org/officeDocument/2006/relationships" r:embed="rId2" cstate="print"/>
        <a:srcRect/>
        <a:stretch>
          <a:fillRect/>
        </a:stretch>
      </xdr:blipFill>
      <xdr:spPr bwMode="auto">
        <a:xfrm>
          <a:off x="4554025" y="0"/>
          <a:ext cx="784800" cy="783068"/>
        </a:xfrm>
        <a:prstGeom prst="rect">
          <a:avLst/>
        </a:prstGeom>
        <a:noFill/>
      </xdr:spPr>
    </xdr:pic>
    <xdr:clientData/>
  </xdr:twoCellAnchor>
  <xdr:oneCellAnchor>
    <xdr:from>
      <xdr:col>3</xdr:col>
      <xdr:colOff>393293</xdr:colOff>
      <xdr:row>0</xdr:row>
      <xdr:rowOff>281420</xdr:rowOff>
    </xdr:from>
    <xdr:ext cx="576236" cy="264560"/>
    <xdr:sp macro="" textlink="">
      <xdr:nvSpPr>
        <xdr:cNvPr id="6" name="5 CuadroTexto"/>
        <xdr:cNvSpPr txBox="1"/>
      </xdr:nvSpPr>
      <xdr:spPr>
        <a:xfrm>
          <a:off x="5261626" y="281420"/>
          <a:ext cx="57623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s-ES" sz="1100"/>
            <a:t>Volver</a:t>
          </a:r>
        </a:p>
      </xdr:txBody>
    </xdr:sp>
    <xdr:clientData/>
  </xdr:oneCellAnchor>
  <xdr:twoCellAnchor>
    <xdr:from>
      <xdr:col>1</xdr:col>
      <xdr:colOff>0</xdr:colOff>
      <xdr:row>0</xdr:row>
      <xdr:rowOff>672809</xdr:rowOff>
    </xdr:from>
    <xdr:to>
      <xdr:col>7</xdr:col>
      <xdr:colOff>452006</xdr:colOff>
      <xdr:row>3</xdr:row>
      <xdr:rowOff>43030</xdr:rowOff>
    </xdr:to>
    <xdr:sp macro="" textlink="">
      <xdr:nvSpPr>
        <xdr:cNvPr id="7" name="6 Rectángulo"/>
        <xdr:cNvSpPr/>
      </xdr:nvSpPr>
      <xdr:spPr>
        <a:xfrm>
          <a:off x="2518833" y="672809"/>
          <a:ext cx="7500506" cy="693138"/>
        </a:xfrm>
        <a:prstGeom prst="rect">
          <a:avLst/>
        </a:prstGeom>
        <a:noFill/>
        <a:ln>
          <a:noFill/>
        </a:ln>
        <a:scene3d>
          <a:camera prst="orthographicFront"/>
          <a:lightRig rig="threePt" dir="t"/>
        </a:scene3d>
        <a:sp3d>
          <a:bevelT prst="relaxedInset"/>
        </a:sp3d>
      </xdr:spPr>
      <xdr:txBody>
        <a:bodyPr wrap="square" lIns="0" tIns="0" rIns="0" bIns="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7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rPr>
            <a:t>Gráfico Nº 9</a:t>
          </a:r>
        </a:p>
        <a:p>
          <a:pPr algn="ctr"/>
          <a:r>
            <a:rPr lang="es-ES" sz="15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rPr>
            <a:t>Caso B. Fuente continua de un contaminante conservativo</a:t>
          </a:r>
        </a:p>
        <a:p>
          <a:pPr algn="ctr"/>
          <a:r>
            <a:rPr lang="es-ES" sz="15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rPr>
            <a:t>(Variación de la concentración en función de la longitud X del río)</a:t>
          </a:r>
        </a:p>
      </xdr:txBody>
    </xdr:sp>
    <xdr:clientData/>
  </xdr:twoCellAnchor>
  <xdr:absoluteAnchor>
    <xdr:pos x="1807105" y="1592794"/>
    <xdr:ext cx="7482416" cy="5058832"/>
    <xdr:graphicFrame macro="">
      <xdr:nvGraphicFramePr>
        <xdr:cNvPr id="8" name="7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wsDr>
</file>

<file path=xl/drawings/drawing26.xml><?xml version="1.0" encoding="utf-8"?>
<xdr:wsDr xmlns:xdr="http://schemas.openxmlformats.org/drawingml/2006/spreadsheetDrawing" xmlns:a="http://schemas.openxmlformats.org/drawingml/2006/main">
  <xdr:twoCellAnchor editAs="oneCell">
    <xdr:from>
      <xdr:col>3</xdr:col>
      <xdr:colOff>98429</xdr:colOff>
      <xdr:row>0</xdr:row>
      <xdr:rowOff>21166</xdr:rowOff>
    </xdr:from>
    <xdr:to>
      <xdr:col>3</xdr:col>
      <xdr:colOff>883229</xdr:colOff>
      <xdr:row>0</xdr:row>
      <xdr:rowOff>804234</xdr:rowOff>
    </xdr:to>
    <xdr:pic>
      <xdr:nvPicPr>
        <xdr:cNvPr id="2" name="Picture 12" descr="[Gota+de+agua.bmp]">
          <a:hlinkClick xmlns:r="http://schemas.openxmlformats.org/officeDocument/2006/relationships" r:id="rId1"/>
        </xdr:cNvPr>
        <xdr:cNvPicPr preferRelativeResize="0">
          <a:picLocks noChangeArrowheads="1"/>
        </xdr:cNvPicPr>
      </xdr:nvPicPr>
      <xdr:blipFill>
        <a:blip xmlns:r="http://schemas.openxmlformats.org/officeDocument/2006/relationships" r:embed="rId2" cstate="print"/>
        <a:srcRect/>
        <a:stretch>
          <a:fillRect/>
        </a:stretch>
      </xdr:blipFill>
      <xdr:spPr bwMode="auto">
        <a:xfrm>
          <a:off x="4638679" y="21166"/>
          <a:ext cx="784800" cy="783068"/>
        </a:xfrm>
        <a:prstGeom prst="rect">
          <a:avLst/>
        </a:prstGeom>
        <a:noFill/>
      </xdr:spPr>
    </xdr:pic>
    <xdr:clientData/>
  </xdr:twoCellAnchor>
  <xdr:oneCellAnchor>
    <xdr:from>
      <xdr:col>3</xdr:col>
      <xdr:colOff>806030</xdr:colOff>
      <xdr:row>0</xdr:row>
      <xdr:rowOff>302586</xdr:rowOff>
    </xdr:from>
    <xdr:ext cx="576236" cy="264560"/>
    <xdr:sp macro="" textlink="">
      <xdr:nvSpPr>
        <xdr:cNvPr id="3" name="2 CuadroTexto"/>
        <xdr:cNvSpPr txBox="1"/>
      </xdr:nvSpPr>
      <xdr:spPr>
        <a:xfrm>
          <a:off x="5346280" y="302586"/>
          <a:ext cx="57623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s-ES" sz="1100"/>
            <a:t>Volver</a:t>
          </a:r>
        </a:p>
      </xdr:txBody>
    </xdr:sp>
    <xdr:clientData/>
  </xdr:oneCellAnchor>
  <xdr:twoCellAnchor>
    <xdr:from>
      <xdr:col>1</xdr:col>
      <xdr:colOff>867832</xdr:colOff>
      <xdr:row>0</xdr:row>
      <xdr:rowOff>768059</xdr:rowOff>
    </xdr:from>
    <xdr:to>
      <xdr:col>8</xdr:col>
      <xdr:colOff>758921</xdr:colOff>
      <xdr:row>3</xdr:row>
      <xdr:rowOff>138280</xdr:rowOff>
    </xdr:to>
    <xdr:sp macro="" textlink="">
      <xdr:nvSpPr>
        <xdr:cNvPr id="4" name="3 Rectángulo"/>
        <xdr:cNvSpPr/>
      </xdr:nvSpPr>
      <xdr:spPr>
        <a:xfrm>
          <a:off x="3058582" y="768059"/>
          <a:ext cx="7500506" cy="693138"/>
        </a:xfrm>
        <a:prstGeom prst="rect">
          <a:avLst/>
        </a:prstGeom>
        <a:noFill/>
        <a:ln>
          <a:noFill/>
        </a:ln>
        <a:scene3d>
          <a:camera prst="orthographicFront"/>
          <a:lightRig rig="threePt" dir="t"/>
        </a:scene3d>
        <a:sp3d>
          <a:bevelT prst="relaxedInset"/>
        </a:sp3d>
      </xdr:spPr>
      <xdr:txBody>
        <a:bodyPr wrap="square" lIns="0" tIns="0" rIns="0" bIns="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7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rPr>
            <a:t>Gráfico Nº 10</a:t>
          </a:r>
        </a:p>
        <a:p>
          <a:pPr algn="ctr"/>
          <a:r>
            <a:rPr lang="es-ES" sz="15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rPr>
            <a:t>Caso B. Fuente continua de un contaminante conservativo</a:t>
          </a:r>
        </a:p>
        <a:p>
          <a:pPr algn="ctr"/>
          <a:r>
            <a:rPr lang="es-ES" sz="15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rPr>
            <a:t>(Variación de la concentración en función del ANCHO Y del río)</a:t>
          </a:r>
        </a:p>
      </xdr:txBody>
    </xdr:sp>
    <xdr:clientData/>
  </xdr:twoCellAnchor>
  <xdr:absoluteAnchor>
    <xdr:pos x="2264833" y="1629833"/>
    <xdr:ext cx="7344833" cy="4889499"/>
    <xdr:graphicFrame macro="">
      <xdr:nvGraphicFramePr>
        <xdr:cNvPr id="6" name="5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wsDr>
</file>

<file path=xl/drawings/drawing27.xml><?xml version="1.0" encoding="utf-8"?>
<xdr:wsDr xmlns:xdr="http://schemas.openxmlformats.org/drawingml/2006/spreadsheetDrawing" xmlns:a="http://schemas.openxmlformats.org/drawingml/2006/main">
  <xdr:twoCellAnchor editAs="oneCell">
    <xdr:from>
      <xdr:col>2</xdr:col>
      <xdr:colOff>405373</xdr:colOff>
      <xdr:row>0</xdr:row>
      <xdr:rowOff>0</xdr:rowOff>
    </xdr:from>
    <xdr:to>
      <xdr:col>3</xdr:col>
      <xdr:colOff>15423</xdr:colOff>
      <xdr:row>0</xdr:row>
      <xdr:rowOff>783068</xdr:rowOff>
    </xdr:to>
    <xdr:pic>
      <xdr:nvPicPr>
        <xdr:cNvPr id="2" name="Picture 12" descr="[Gota+de+agua.bmp]">
          <a:hlinkClick xmlns:r="http://schemas.openxmlformats.org/officeDocument/2006/relationships" r:id="rId1"/>
        </xdr:cNvPr>
        <xdr:cNvPicPr preferRelativeResize="0">
          <a:picLocks noChangeArrowheads="1"/>
        </xdr:cNvPicPr>
      </xdr:nvPicPr>
      <xdr:blipFill>
        <a:blip xmlns:r="http://schemas.openxmlformats.org/officeDocument/2006/relationships" r:embed="rId2" cstate="print"/>
        <a:srcRect/>
        <a:stretch>
          <a:fillRect/>
        </a:stretch>
      </xdr:blipFill>
      <xdr:spPr bwMode="auto">
        <a:xfrm>
          <a:off x="4522290" y="0"/>
          <a:ext cx="784800" cy="783068"/>
        </a:xfrm>
        <a:prstGeom prst="rect">
          <a:avLst/>
        </a:prstGeom>
        <a:noFill/>
      </xdr:spPr>
    </xdr:pic>
    <xdr:clientData/>
  </xdr:twoCellAnchor>
  <xdr:oneCellAnchor>
    <xdr:from>
      <xdr:col>2</xdr:col>
      <xdr:colOff>1112974</xdr:colOff>
      <xdr:row>0</xdr:row>
      <xdr:rowOff>281420</xdr:rowOff>
    </xdr:from>
    <xdr:ext cx="576236" cy="264560"/>
    <xdr:sp macro="" textlink="">
      <xdr:nvSpPr>
        <xdr:cNvPr id="3" name="2 CuadroTexto"/>
        <xdr:cNvSpPr txBox="1"/>
      </xdr:nvSpPr>
      <xdr:spPr>
        <a:xfrm>
          <a:off x="5229891" y="281420"/>
          <a:ext cx="57623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s-ES" sz="1100"/>
            <a:t>Volver</a:t>
          </a:r>
        </a:p>
      </xdr:txBody>
    </xdr:sp>
    <xdr:clientData/>
  </xdr:oneCellAnchor>
  <xdr:twoCellAnchor>
    <xdr:from>
      <xdr:col>0</xdr:col>
      <xdr:colOff>2402415</xdr:colOff>
      <xdr:row>0</xdr:row>
      <xdr:rowOff>704558</xdr:rowOff>
    </xdr:from>
    <xdr:to>
      <xdr:col>7</xdr:col>
      <xdr:colOff>656166</xdr:colOff>
      <xdr:row>3</xdr:row>
      <xdr:rowOff>74779</xdr:rowOff>
    </xdr:to>
    <xdr:sp macro="" textlink="">
      <xdr:nvSpPr>
        <xdr:cNvPr id="4" name="3 Rectángulo"/>
        <xdr:cNvSpPr/>
      </xdr:nvSpPr>
      <xdr:spPr>
        <a:xfrm>
          <a:off x="2402415" y="704558"/>
          <a:ext cx="8244418" cy="693138"/>
        </a:xfrm>
        <a:prstGeom prst="rect">
          <a:avLst/>
        </a:prstGeom>
        <a:noFill/>
        <a:ln>
          <a:noFill/>
        </a:ln>
        <a:scene3d>
          <a:camera prst="orthographicFront"/>
          <a:lightRig rig="threePt" dir="t"/>
        </a:scene3d>
        <a:sp3d>
          <a:bevelT prst="relaxedInset"/>
        </a:sp3d>
      </xdr:spPr>
      <xdr:txBody>
        <a:bodyPr wrap="square" lIns="0" tIns="0" rIns="0" bIns="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7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rPr>
            <a:t>Gráfico Nº 11</a:t>
          </a:r>
        </a:p>
        <a:p>
          <a:pPr algn="ctr"/>
          <a:r>
            <a:rPr lang="es-ES" sz="15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rPr>
            <a:t>Caso B. Fuente continua de un contaminante conservativo</a:t>
          </a:r>
        </a:p>
        <a:p>
          <a:pPr algn="ctr"/>
          <a:r>
            <a:rPr lang="es-ES" sz="15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rPr>
            <a:t>(Variación de la concentración en función de lA profundidad z del río)</a:t>
          </a:r>
        </a:p>
      </xdr:txBody>
    </xdr:sp>
    <xdr:clientData/>
  </xdr:twoCellAnchor>
  <xdr:absoluteAnchor>
    <xdr:pos x="1307762" y="1719312"/>
    <xdr:ext cx="7694085" cy="4826000"/>
    <xdr:graphicFrame macro="">
      <xdr:nvGraphicFramePr>
        <xdr:cNvPr id="6" name="5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wsDr>
</file>

<file path=xl/drawings/drawing28.xml><?xml version="1.0" encoding="utf-8"?>
<xdr:wsDr xmlns:xdr="http://schemas.openxmlformats.org/drawingml/2006/spreadsheetDrawing" xmlns:a="http://schemas.openxmlformats.org/drawingml/2006/main">
  <xdr:twoCellAnchor editAs="oneCell">
    <xdr:from>
      <xdr:col>2</xdr:col>
      <xdr:colOff>214859</xdr:colOff>
      <xdr:row>0</xdr:row>
      <xdr:rowOff>0</xdr:rowOff>
    </xdr:from>
    <xdr:to>
      <xdr:col>2</xdr:col>
      <xdr:colOff>999659</xdr:colOff>
      <xdr:row>0</xdr:row>
      <xdr:rowOff>783068</xdr:rowOff>
    </xdr:to>
    <xdr:pic>
      <xdr:nvPicPr>
        <xdr:cNvPr id="2" name="Picture 12" descr="[Gota+de+agua.bmp]">
          <a:hlinkClick xmlns:r="http://schemas.openxmlformats.org/officeDocument/2006/relationships" r:id="rId1"/>
        </xdr:cNvPr>
        <xdr:cNvPicPr preferRelativeResize="0">
          <a:picLocks noChangeArrowheads="1"/>
        </xdr:cNvPicPr>
      </xdr:nvPicPr>
      <xdr:blipFill>
        <a:blip xmlns:r="http://schemas.openxmlformats.org/officeDocument/2006/relationships" r:embed="rId2" cstate="print"/>
        <a:srcRect/>
        <a:stretch>
          <a:fillRect/>
        </a:stretch>
      </xdr:blipFill>
      <xdr:spPr bwMode="auto">
        <a:xfrm>
          <a:off x="4331776" y="0"/>
          <a:ext cx="784800" cy="783068"/>
        </a:xfrm>
        <a:prstGeom prst="rect">
          <a:avLst/>
        </a:prstGeom>
        <a:noFill/>
      </xdr:spPr>
    </xdr:pic>
    <xdr:clientData/>
  </xdr:twoCellAnchor>
  <xdr:oneCellAnchor>
    <xdr:from>
      <xdr:col>2</xdr:col>
      <xdr:colOff>922460</xdr:colOff>
      <xdr:row>0</xdr:row>
      <xdr:rowOff>281420</xdr:rowOff>
    </xdr:from>
    <xdr:ext cx="576236" cy="264560"/>
    <xdr:sp macro="" textlink="">
      <xdr:nvSpPr>
        <xdr:cNvPr id="3" name="2 CuadroTexto"/>
        <xdr:cNvSpPr txBox="1"/>
      </xdr:nvSpPr>
      <xdr:spPr>
        <a:xfrm>
          <a:off x="5039377" y="281420"/>
          <a:ext cx="57623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s-ES" sz="1100"/>
            <a:t>Volver</a:t>
          </a:r>
        </a:p>
      </xdr:txBody>
    </xdr:sp>
    <xdr:clientData/>
  </xdr:oneCellAnchor>
  <xdr:twoCellAnchor>
    <xdr:from>
      <xdr:col>0</xdr:col>
      <xdr:colOff>2370666</xdr:colOff>
      <xdr:row>0</xdr:row>
      <xdr:rowOff>693975</xdr:rowOff>
    </xdr:from>
    <xdr:to>
      <xdr:col>7</xdr:col>
      <xdr:colOff>624417</xdr:colOff>
      <xdr:row>3</xdr:row>
      <xdr:rowOff>64196</xdr:rowOff>
    </xdr:to>
    <xdr:sp macro="" textlink="">
      <xdr:nvSpPr>
        <xdr:cNvPr id="4" name="3 Rectángulo"/>
        <xdr:cNvSpPr/>
      </xdr:nvSpPr>
      <xdr:spPr>
        <a:xfrm>
          <a:off x="2370666" y="693975"/>
          <a:ext cx="8244418" cy="693138"/>
        </a:xfrm>
        <a:prstGeom prst="rect">
          <a:avLst/>
        </a:prstGeom>
        <a:noFill/>
        <a:ln>
          <a:noFill/>
        </a:ln>
        <a:scene3d>
          <a:camera prst="orthographicFront"/>
          <a:lightRig rig="threePt" dir="t"/>
        </a:scene3d>
        <a:sp3d>
          <a:bevelT prst="relaxedInset"/>
        </a:sp3d>
      </xdr:spPr>
      <xdr:txBody>
        <a:bodyPr wrap="square" lIns="0" tIns="0" rIns="0" bIns="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7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rPr>
            <a:t>Gráfico Nº 12</a:t>
          </a:r>
        </a:p>
        <a:p>
          <a:pPr algn="ctr"/>
          <a:r>
            <a:rPr lang="es-ES" sz="15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rPr>
            <a:t>Caso B. Fuente continua de un contaminante conservativo</a:t>
          </a:r>
        </a:p>
        <a:p>
          <a:pPr algn="ctr"/>
          <a:r>
            <a:rPr lang="es-ES" sz="15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rPr>
            <a:t>(Variación de la concentración en función del tiempo</a:t>
          </a:r>
          <a:r>
            <a:rPr lang="es-ES" sz="15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rPr>
            <a:t> t</a:t>
          </a:r>
          <a:r>
            <a:rPr lang="es-ES" sz="15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rPr>
            <a:t> del río)</a:t>
          </a:r>
        </a:p>
      </xdr:txBody>
    </xdr:sp>
    <xdr:clientData/>
  </xdr:twoCellAnchor>
  <xdr:absoluteAnchor>
    <xdr:pos x="2032001" y="1587501"/>
    <xdr:ext cx="6963833" cy="4783666"/>
    <xdr:graphicFrame macro="">
      <xdr:nvGraphicFramePr>
        <xdr:cNvPr id="6" name="5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wsDr>
</file>

<file path=xl/drawings/drawing29.xml><?xml version="1.0" encoding="utf-8"?>
<xdr:wsDr xmlns:xdr="http://schemas.openxmlformats.org/drawingml/2006/spreadsheetDrawing" xmlns:a="http://schemas.openxmlformats.org/drawingml/2006/main">
  <xdr:absoluteAnchor>
    <xdr:pos x="1861702" y="1319065"/>
    <xdr:ext cx="5937252" cy="3778251"/>
    <xdr:graphicFrame macro="">
      <xdr:nvGraphicFramePr>
        <xdr:cNvPr id="6" name="5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1011495</xdr:colOff>
      <xdr:row>0</xdr:row>
      <xdr:rowOff>138545</xdr:rowOff>
    </xdr:from>
    <xdr:to>
      <xdr:col>2</xdr:col>
      <xdr:colOff>627317</xdr:colOff>
      <xdr:row>2</xdr:row>
      <xdr:rowOff>73022</xdr:rowOff>
    </xdr:to>
    <xdr:pic>
      <xdr:nvPicPr>
        <xdr:cNvPr id="2" name="Picture 12" descr="[Gota+de+agua.bmp]">
          <a:hlinkClick xmlns:r="http://schemas.openxmlformats.org/officeDocument/2006/relationships" r:id="rId2"/>
        </xdr:cNvPr>
        <xdr:cNvPicPr preferRelativeResize="0">
          <a:picLocks noChangeArrowheads="1"/>
        </xdr:cNvPicPr>
      </xdr:nvPicPr>
      <xdr:blipFill>
        <a:blip xmlns:r="http://schemas.openxmlformats.org/officeDocument/2006/relationships" r:embed="rId3" cstate="print"/>
        <a:srcRect/>
        <a:stretch>
          <a:fillRect/>
        </a:stretch>
      </xdr:blipFill>
      <xdr:spPr bwMode="auto">
        <a:xfrm>
          <a:off x="2180472" y="138545"/>
          <a:ext cx="784800" cy="783068"/>
        </a:xfrm>
        <a:prstGeom prst="rect">
          <a:avLst/>
        </a:prstGeom>
        <a:noFill/>
      </xdr:spPr>
    </xdr:pic>
    <xdr:clientData/>
  </xdr:twoCellAnchor>
  <xdr:oneCellAnchor>
    <xdr:from>
      <xdr:col>2</xdr:col>
      <xdr:colOff>550119</xdr:colOff>
      <xdr:row>0</xdr:row>
      <xdr:rowOff>419965</xdr:rowOff>
    </xdr:from>
    <xdr:ext cx="576236" cy="264560"/>
    <xdr:sp macro="" textlink="">
      <xdr:nvSpPr>
        <xdr:cNvPr id="3" name="2 CuadroTexto"/>
        <xdr:cNvSpPr txBox="1"/>
      </xdr:nvSpPr>
      <xdr:spPr>
        <a:xfrm>
          <a:off x="2888074" y="419965"/>
          <a:ext cx="57623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s-ES" sz="1100"/>
            <a:t>Volver</a:t>
          </a:r>
        </a:p>
      </xdr:txBody>
    </xdr:sp>
    <xdr:clientData/>
  </xdr:oneCellAnchor>
  <xdr:twoCellAnchor>
    <xdr:from>
      <xdr:col>2</xdr:col>
      <xdr:colOff>779317</xdr:colOff>
      <xdr:row>0</xdr:row>
      <xdr:rowOff>633361</xdr:rowOff>
    </xdr:from>
    <xdr:to>
      <xdr:col>5</xdr:col>
      <xdr:colOff>1021772</xdr:colOff>
      <xdr:row>3</xdr:row>
      <xdr:rowOff>125377</xdr:rowOff>
    </xdr:to>
    <xdr:sp macro="" textlink="">
      <xdr:nvSpPr>
        <xdr:cNvPr id="4" name="3 Rectángulo"/>
        <xdr:cNvSpPr/>
      </xdr:nvSpPr>
      <xdr:spPr>
        <a:xfrm>
          <a:off x="3117272" y="633361"/>
          <a:ext cx="3489614" cy="531107"/>
        </a:xfrm>
        <a:prstGeom prst="rect">
          <a:avLst/>
        </a:prstGeom>
        <a:noFill/>
        <a:ln>
          <a:noFill/>
        </a:ln>
        <a:scene3d>
          <a:camera prst="orthographicFront"/>
          <a:lightRig rig="threePt" dir="t"/>
        </a:scene3d>
        <a:sp3d>
          <a:bevelT prst="relaxedInset"/>
        </a:sp3d>
      </xdr:spPr>
      <xdr:txBody>
        <a:bodyPr wrap="square" lIns="0" tIns="0" rIns="0" bIns="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200" b="1" cap="none" spc="0">
              <a:ln>
                <a:noFill/>
              </a:ln>
              <a:solidFill>
                <a:schemeClr val="tx1"/>
              </a:solidFill>
              <a:effectLst/>
              <a:latin typeface="Arial" pitchFamily="34" charset="0"/>
              <a:cs typeface="Arial" pitchFamily="34" charset="0"/>
            </a:rPr>
            <a:t>Gráfico Nº 13</a:t>
          </a:r>
        </a:p>
        <a:p>
          <a:pPr algn="ctr"/>
          <a:r>
            <a:rPr lang="es-ES" sz="1200" b="1" cap="none" spc="0">
              <a:ln>
                <a:noFill/>
              </a:ln>
              <a:solidFill>
                <a:schemeClr val="tx1"/>
              </a:solidFill>
              <a:effectLst/>
              <a:latin typeface="Arial" pitchFamily="34" charset="0"/>
              <a:cs typeface="Arial" pitchFamily="34" charset="0"/>
            </a:rPr>
            <a:t>Caso B: Fuente continua de contaminante</a:t>
          </a:r>
        </a:p>
        <a:p>
          <a:pPr algn="ctr"/>
          <a:r>
            <a:rPr lang="es-ES" sz="1200" b="1" cap="none" spc="0">
              <a:ln>
                <a:noFill/>
              </a:ln>
              <a:solidFill>
                <a:schemeClr val="tx1"/>
              </a:solidFill>
              <a:effectLst/>
              <a:latin typeface="Arial" pitchFamily="34" charset="0"/>
              <a:cs typeface="Arial" pitchFamily="34" charset="0"/>
            </a:rPr>
            <a:t>Dispersión del contaminante en  3D</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103541</xdr:colOff>
      <xdr:row>0</xdr:row>
      <xdr:rowOff>190105</xdr:rowOff>
    </xdr:from>
    <xdr:to>
      <xdr:col>8</xdr:col>
      <xdr:colOff>52137</xdr:colOff>
      <xdr:row>5</xdr:row>
      <xdr:rowOff>1930</xdr:rowOff>
    </xdr:to>
    <xdr:pic>
      <xdr:nvPicPr>
        <xdr:cNvPr id="2" name="Picture 12" descr="[Gota+de+agua.bmp]">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62503" y="190105"/>
          <a:ext cx="783864" cy="793633"/>
        </a:xfrm>
        <a:prstGeom prst="rect">
          <a:avLst/>
        </a:prstGeom>
        <a:noFill/>
      </xdr:spPr>
    </xdr:pic>
    <xdr:clientData/>
  </xdr:twoCellAnchor>
  <xdr:oneCellAnchor>
    <xdr:from>
      <xdr:col>7</xdr:col>
      <xdr:colOff>794501</xdr:colOff>
      <xdr:row>3</xdr:row>
      <xdr:rowOff>0</xdr:rowOff>
    </xdr:from>
    <xdr:ext cx="554575" cy="264560"/>
    <xdr:sp macro="" textlink="">
      <xdr:nvSpPr>
        <xdr:cNvPr id="3" name="2 CuadroTexto"/>
        <xdr:cNvSpPr txBox="1"/>
      </xdr:nvSpPr>
      <xdr:spPr>
        <a:xfrm>
          <a:off x="12127871" y="579783"/>
          <a:ext cx="55457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s-ES" sz="1100"/>
            <a:t>Volver</a:t>
          </a:r>
        </a:p>
      </xdr:txBody>
    </xdr:sp>
    <xdr:clientData/>
  </xdr:oneCellAnchor>
  <xdr:twoCellAnchor>
    <xdr:from>
      <xdr:col>7</xdr:col>
      <xdr:colOff>193853</xdr:colOff>
      <xdr:row>5</xdr:row>
      <xdr:rowOff>2987</xdr:rowOff>
    </xdr:from>
    <xdr:to>
      <xdr:col>10</xdr:col>
      <xdr:colOff>280486</xdr:colOff>
      <xdr:row>7</xdr:row>
      <xdr:rowOff>40120</xdr:rowOff>
    </xdr:to>
    <xdr:sp macro="" textlink="">
      <xdr:nvSpPr>
        <xdr:cNvPr id="4" name="3 Rectángulo"/>
        <xdr:cNvSpPr/>
      </xdr:nvSpPr>
      <xdr:spPr>
        <a:xfrm>
          <a:off x="11527223" y="1203965"/>
          <a:ext cx="2792285" cy="796372"/>
        </a:xfrm>
        <a:prstGeom prst="rect">
          <a:avLst/>
        </a:prstGeom>
        <a:noFill/>
        <a:ln>
          <a:noFill/>
        </a:ln>
        <a:scene3d>
          <a:camera prst="orthographicFront"/>
          <a:lightRig rig="threePt" dir="t"/>
        </a:scene3d>
        <a:sp3d>
          <a:bevelT prst="relaxedInset"/>
        </a:sp3d>
      </xdr:spPr>
      <xdr:txBody>
        <a:bodyPr wrap="square" lIns="0" tIns="0" rIns="0" bIns="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8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rPr>
            <a:t>DATOS</a:t>
          </a:r>
          <a:r>
            <a:rPr lang="es-ES" sz="18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rPr>
            <a:t> DE ENTRADA DIFUSIÓN ADVECTIVA Y MOLECULAR</a:t>
          </a:r>
          <a:endParaRPr lang="es-ES" sz="18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2</xdr:row>
      <xdr:rowOff>90482</xdr:rowOff>
    </xdr:from>
    <xdr:to>
      <xdr:col>2</xdr:col>
      <xdr:colOff>785818</xdr:colOff>
      <xdr:row>6</xdr:row>
      <xdr:rowOff>104775</xdr:rowOff>
    </xdr:to>
    <xdr:pic>
      <xdr:nvPicPr>
        <xdr:cNvPr id="2" name="Picture 12" descr="[Gota+de+agua.bmp]">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3181350" y="566732"/>
          <a:ext cx="785818" cy="785818"/>
        </a:xfrm>
        <a:prstGeom prst="rect">
          <a:avLst/>
        </a:prstGeom>
        <a:noFill/>
      </xdr:spPr>
    </xdr:pic>
    <xdr:clientData/>
  </xdr:twoCellAnchor>
  <xdr:oneCellAnchor>
    <xdr:from>
      <xdr:col>2</xdr:col>
      <xdr:colOff>704850</xdr:colOff>
      <xdr:row>3</xdr:row>
      <xdr:rowOff>157157</xdr:rowOff>
    </xdr:from>
    <xdr:ext cx="554575" cy="264560"/>
    <xdr:sp macro="" textlink="">
      <xdr:nvSpPr>
        <xdr:cNvPr id="3" name="2 CuadroTexto"/>
        <xdr:cNvSpPr txBox="1"/>
      </xdr:nvSpPr>
      <xdr:spPr>
        <a:xfrm>
          <a:off x="3886200" y="833432"/>
          <a:ext cx="55457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s-ES" sz="1100"/>
            <a:t>Volver</a:t>
          </a:r>
        </a:p>
      </xdr:txBody>
    </xdr:sp>
    <xdr:clientData/>
  </xdr:oneCellAnchor>
  <xdr:twoCellAnchor>
    <xdr:from>
      <xdr:col>2</xdr:col>
      <xdr:colOff>123825</xdr:colOff>
      <xdr:row>6</xdr:row>
      <xdr:rowOff>180975</xdr:rowOff>
    </xdr:from>
    <xdr:to>
      <xdr:col>3</xdr:col>
      <xdr:colOff>609600</xdr:colOff>
      <xdr:row>8</xdr:row>
      <xdr:rowOff>65432</xdr:rowOff>
    </xdr:to>
    <xdr:sp macro="" textlink="">
      <xdr:nvSpPr>
        <xdr:cNvPr id="4" name="3 Rectángulo"/>
        <xdr:cNvSpPr/>
      </xdr:nvSpPr>
      <xdr:spPr>
        <a:xfrm>
          <a:off x="3305175" y="1428750"/>
          <a:ext cx="4533900" cy="265457"/>
        </a:xfrm>
        <a:prstGeom prst="rect">
          <a:avLst/>
        </a:prstGeom>
        <a:noFill/>
        <a:ln>
          <a:noFill/>
        </a:ln>
        <a:scene3d>
          <a:camera prst="orthographicFront"/>
          <a:lightRig rig="threePt" dir="t"/>
        </a:scene3d>
        <a:sp3d>
          <a:bevelT prst="relaxedInset"/>
        </a:sp3d>
      </xdr:spPr>
      <xdr:txBody>
        <a:bodyPr wrap="square" lIns="0" tIns="0" rIns="0" bIns="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8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rPr>
            <a:t>Valores constantes</a:t>
          </a:r>
          <a:r>
            <a:rPr lang="es-ES" sz="18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rPr>
            <a:t> DIFUSIÓN</a:t>
          </a:r>
          <a:endParaRPr lang="es-ES" sz="18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xdr:col>
      <xdr:colOff>785818</xdr:colOff>
      <xdr:row>7</xdr:row>
      <xdr:rowOff>23818</xdr:rowOff>
    </xdr:to>
    <xdr:pic>
      <xdr:nvPicPr>
        <xdr:cNvPr id="2" name="Picture 12" descr="[Gota+de+agua.bmp]">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57550" y="571500"/>
          <a:ext cx="785818" cy="785818"/>
        </a:xfrm>
        <a:prstGeom prst="rect">
          <a:avLst/>
        </a:prstGeom>
        <a:noFill/>
      </xdr:spPr>
    </xdr:pic>
    <xdr:clientData/>
  </xdr:twoCellAnchor>
  <xdr:oneCellAnchor>
    <xdr:from>
      <xdr:col>1</xdr:col>
      <xdr:colOff>733425</xdr:colOff>
      <xdr:row>4</xdr:row>
      <xdr:rowOff>119495</xdr:rowOff>
    </xdr:from>
    <xdr:ext cx="554575" cy="264560"/>
    <xdr:sp macro="" textlink="">
      <xdr:nvSpPr>
        <xdr:cNvPr id="3" name="2 CuadroTexto"/>
        <xdr:cNvSpPr txBox="1"/>
      </xdr:nvSpPr>
      <xdr:spPr>
        <a:xfrm>
          <a:off x="3990975" y="881495"/>
          <a:ext cx="55457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s-ES" sz="1100"/>
            <a:t>Volver</a:t>
          </a:r>
        </a:p>
      </xdr:txBody>
    </xdr:sp>
    <xdr:clientData/>
  </xdr:oneCellAnchor>
  <xdr:twoCellAnchor>
    <xdr:from>
      <xdr:col>1</xdr:col>
      <xdr:colOff>337709</xdr:colOff>
      <xdr:row>7</xdr:row>
      <xdr:rowOff>34636</xdr:rowOff>
    </xdr:from>
    <xdr:to>
      <xdr:col>2</xdr:col>
      <xdr:colOff>441617</xdr:colOff>
      <xdr:row>8</xdr:row>
      <xdr:rowOff>109593</xdr:rowOff>
    </xdr:to>
    <xdr:sp macro="" textlink="">
      <xdr:nvSpPr>
        <xdr:cNvPr id="4" name="3 Rectángulo"/>
        <xdr:cNvSpPr/>
      </xdr:nvSpPr>
      <xdr:spPr>
        <a:xfrm>
          <a:off x="3595259" y="1368136"/>
          <a:ext cx="4066308" cy="265457"/>
        </a:xfrm>
        <a:prstGeom prst="rect">
          <a:avLst/>
        </a:prstGeom>
        <a:noFill/>
        <a:ln>
          <a:noFill/>
        </a:ln>
        <a:scene3d>
          <a:camera prst="orthographicFront"/>
          <a:lightRig rig="threePt" dir="t"/>
        </a:scene3d>
        <a:sp3d>
          <a:bevelT prst="relaxedInset"/>
        </a:sp3d>
      </xdr:spPr>
      <xdr:txBody>
        <a:bodyPr wrap="square" lIns="0" tIns="0" rIns="0" bIns="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8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rPr>
            <a:t>Cálculos variables</a:t>
          </a:r>
          <a:r>
            <a:rPr lang="es-ES" sz="18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rPr>
            <a:t> DIFUSIÓN</a:t>
          </a:r>
          <a:endParaRPr lang="es-ES" sz="18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absoluteAnchor>
    <xdr:pos x="0" y="0"/>
    <xdr:ext cx="4428000" cy="3276000"/>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4648201" y="0"/>
    <xdr:ext cx="4464000" cy="3513666"/>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66675" y="3419475"/>
    <xdr:ext cx="4428000" cy="3276000"/>
    <xdr:graphicFrame macro="">
      <xdr:nvGraphicFramePr>
        <xdr:cNvPr id="4" name="3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twoCellAnchor editAs="oneCell">
    <xdr:from>
      <xdr:col>5</xdr:col>
      <xdr:colOff>533400</xdr:colOff>
      <xdr:row>18</xdr:row>
      <xdr:rowOff>104775</xdr:rowOff>
    </xdr:from>
    <xdr:to>
      <xdr:col>6</xdr:col>
      <xdr:colOff>219075</xdr:colOff>
      <xdr:row>21</xdr:row>
      <xdr:rowOff>66675</xdr:rowOff>
    </xdr:to>
    <xdr:pic>
      <xdr:nvPicPr>
        <xdr:cNvPr id="6" name="Picture 12" descr="[Gota+de+agua.bmp]">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srcRect/>
        <a:stretch>
          <a:fillRect/>
        </a:stretch>
      </xdr:blipFill>
      <xdr:spPr bwMode="auto">
        <a:xfrm>
          <a:off x="4343400" y="3028950"/>
          <a:ext cx="447675" cy="447675"/>
        </a:xfrm>
        <a:prstGeom prst="rect">
          <a:avLst/>
        </a:prstGeom>
        <a:noFill/>
      </xdr:spPr>
    </xdr:pic>
    <xdr:clientData/>
  </xdr:twoCellAnchor>
  <xdr:oneCellAnchor>
    <xdr:from>
      <xdr:col>5</xdr:col>
      <xdr:colOff>542925</xdr:colOff>
      <xdr:row>21</xdr:row>
      <xdr:rowOff>33770</xdr:rowOff>
    </xdr:from>
    <xdr:ext cx="554575" cy="264560"/>
    <xdr:sp macro="" textlink="">
      <xdr:nvSpPr>
        <xdr:cNvPr id="7" name="6 CuadroTexto"/>
        <xdr:cNvSpPr txBox="1"/>
      </xdr:nvSpPr>
      <xdr:spPr>
        <a:xfrm>
          <a:off x="4352925" y="3443720"/>
          <a:ext cx="55457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s-ES" sz="1100"/>
            <a:t>Volver</a:t>
          </a:r>
        </a:p>
      </xdr:txBody>
    </xdr:sp>
    <xdr:clientData/>
  </xdr:oneCellAnchor>
  <xdr:twoCellAnchor>
    <xdr:from>
      <xdr:col>6</xdr:col>
      <xdr:colOff>194835</xdr:colOff>
      <xdr:row>24</xdr:row>
      <xdr:rowOff>34636</xdr:rowOff>
    </xdr:from>
    <xdr:to>
      <xdr:col>11</xdr:col>
      <xdr:colOff>123825</xdr:colOff>
      <xdr:row>27</xdr:row>
      <xdr:rowOff>79776</xdr:rowOff>
    </xdr:to>
    <xdr:sp macro="" textlink="">
      <xdr:nvSpPr>
        <xdr:cNvPr id="8" name="7 Rectángulo"/>
        <xdr:cNvSpPr/>
      </xdr:nvSpPr>
      <xdr:spPr>
        <a:xfrm>
          <a:off x="4766835" y="3930361"/>
          <a:ext cx="3738990" cy="530915"/>
        </a:xfrm>
        <a:prstGeom prst="rect">
          <a:avLst/>
        </a:prstGeom>
        <a:noFill/>
        <a:ln>
          <a:noFill/>
        </a:ln>
        <a:scene3d>
          <a:camera prst="orthographicFront"/>
          <a:lightRig rig="threePt" dir="t"/>
        </a:scene3d>
        <a:sp3d>
          <a:bevelT prst="relaxedInset"/>
        </a:sp3d>
      </xdr:spPr>
      <xdr:txBody>
        <a:bodyPr wrap="square" lIns="0" tIns="0" rIns="0" bIns="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8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rPr>
            <a:t>RESUMEN GRÁFICOS Difusión advectiva y molecular</a:t>
          </a:r>
          <a:endParaRPr lang="es-ES" sz="18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579438</xdr:colOff>
      <xdr:row>1</xdr:row>
      <xdr:rowOff>378355</xdr:rowOff>
    </xdr:to>
    <xdr:pic>
      <xdr:nvPicPr>
        <xdr:cNvPr id="2" name="Picture 12" descr="[Gota+de+agua.bmp]">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904875" y="0"/>
          <a:ext cx="579438" cy="579438"/>
        </a:xfrm>
        <a:prstGeom prst="rect">
          <a:avLst/>
        </a:prstGeom>
        <a:noFill/>
      </xdr:spPr>
    </xdr:pic>
    <xdr:clientData/>
  </xdr:twoCellAnchor>
  <xdr:oneCellAnchor>
    <xdr:from>
      <xdr:col>3</xdr:col>
      <xdr:colOff>11112</xdr:colOff>
      <xdr:row>0</xdr:row>
      <xdr:rowOff>309995</xdr:rowOff>
    </xdr:from>
    <xdr:ext cx="554575" cy="264560"/>
    <xdr:sp macro="" textlink="">
      <xdr:nvSpPr>
        <xdr:cNvPr id="3" name="2 CuadroTexto"/>
        <xdr:cNvSpPr txBox="1"/>
      </xdr:nvSpPr>
      <xdr:spPr>
        <a:xfrm>
          <a:off x="1639887" y="309995"/>
          <a:ext cx="55457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s-ES" sz="1100"/>
            <a:t>Volver</a:t>
          </a:r>
        </a:p>
      </xdr:txBody>
    </xdr:sp>
    <xdr:clientData/>
  </xdr:oneCellAnchor>
  <xdr:twoCellAnchor>
    <xdr:from>
      <xdr:col>1</xdr:col>
      <xdr:colOff>477940</xdr:colOff>
      <xdr:row>1</xdr:row>
      <xdr:rowOff>391824</xdr:rowOff>
    </xdr:from>
    <xdr:to>
      <xdr:col>5</xdr:col>
      <xdr:colOff>151056</xdr:colOff>
      <xdr:row>3</xdr:row>
      <xdr:rowOff>54031</xdr:rowOff>
    </xdr:to>
    <xdr:sp macro="" textlink="">
      <xdr:nvSpPr>
        <xdr:cNvPr id="4" name="3 Rectángulo"/>
        <xdr:cNvSpPr/>
      </xdr:nvSpPr>
      <xdr:spPr>
        <a:xfrm>
          <a:off x="2457023" y="592907"/>
          <a:ext cx="2572950" cy="265457"/>
        </a:xfrm>
        <a:prstGeom prst="rect">
          <a:avLst/>
        </a:prstGeom>
        <a:noFill/>
        <a:ln>
          <a:noFill/>
        </a:ln>
        <a:scene3d>
          <a:camera prst="orthographicFront"/>
          <a:lightRig rig="threePt" dir="t"/>
        </a:scene3d>
        <a:sp3d>
          <a:bevelT prst="relaxedInset"/>
        </a:sp3d>
      </xdr:spPr>
      <xdr:txBody>
        <a:bodyPr wrap="square" lIns="0" tIns="0" rIns="0" bIns="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8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rPr>
            <a:t>CORRIDA estación a</a:t>
          </a:r>
          <a:endParaRPr lang="es-ES" sz="18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endParaRPr>
        </a:p>
      </xdr:txBody>
    </xdr:sp>
    <xdr:clientData/>
  </xdr:twoCellAnchor>
  <xdr:twoCellAnchor>
    <xdr:from>
      <xdr:col>1</xdr:col>
      <xdr:colOff>461210</xdr:colOff>
      <xdr:row>25</xdr:row>
      <xdr:rowOff>110297</xdr:rowOff>
    </xdr:from>
    <xdr:to>
      <xdr:col>4</xdr:col>
      <xdr:colOff>456698</xdr:colOff>
      <xdr:row>28</xdr:row>
      <xdr:rowOff>105785</xdr:rowOff>
    </xdr:to>
    <xdr:pic>
      <xdr:nvPicPr>
        <xdr:cNvPr id="6145" name="Picture 1"/>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blip>
        <a:srcRect/>
        <a:stretch>
          <a:fillRect/>
        </a:stretch>
      </xdr:blipFill>
      <xdr:spPr bwMode="auto">
        <a:xfrm>
          <a:off x="1884947" y="4551955"/>
          <a:ext cx="2080962" cy="476751"/>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579438</xdr:colOff>
      <xdr:row>1</xdr:row>
      <xdr:rowOff>378355</xdr:rowOff>
    </xdr:to>
    <xdr:pic>
      <xdr:nvPicPr>
        <xdr:cNvPr id="2" name="Picture 12" descr="[Gota+de+agua.bmp]">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24075" y="0"/>
          <a:ext cx="579438" cy="578380"/>
        </a:xfrm>
        <a:prstGeom prst="rect">
          <a:avLst/>
        </a:prstGeom>
        <a:noFill/>
      </xdr:spPr>
    </xdr:pic>
    <xdr:clientData/>
  </xdr:twoCellAnchor>
  <xdr:oneCellAnchor>
    <xdr:from>
      <xdr:col>3</xdr:col>
      <xdr:colOff>11112</xdr:colOff>
      <xdr:row>0</xdr:row>
      <xdr:rowOff>309995</xdr:rowOff>
    </xdr:from>
    <xdr:ext cx="554575" cy="264560"/>
    <xdr:sp macro="" textlink="">
      <xdr:nvSpPr>
        <xdr:cNvPr id="3" name="2 CuadroTexto"/>
        <xdr:cNvSpPr txBox="1"/>
      </xdr:nvSpPr>
      <xdr:spPr>
        <a:xfrm>
          <a:off x="2859087" y="195695"/>
          <a:ext cx="55457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s-ES" sz="1100"/>
            <a:t>Volver</a:t>
          </a:r>
        </a:p>
      </xdr:txBody>
    </xdr:sp>
    <xdr:clientData/>
  </xdr:oneCellAnchor>
  <xdr:twoCellAnchor>
    <xdr:from>
      <xdr:col>1</xdr:col>
      <xdr:colOff>477940</xdr:colOff>
      <xdr:row>1</xdr:row>
      <xdr:rowOff>391824</xdr:rowOff>
    </xdr:from>
    <xdr:to>
      <xdr:col>5</xdr:col>
      <xdr:colOff>151056</xdr:colOff>
      <xdr:row>3</xdr:row>
      <xdr:rowOff>54031</xdr:rowOff>
    </xdr:to>
    <xdr:sp macro="" textlink="">
      <xdr:nvSpPr>
        <xdr:cNvPr id="4" name="3 Rectángulo"/>
        <xdr:cNvSpPr/>
      </xdr:nvSpPr>
      <xdr:spPr>
        <a:xfrm>
          <a:off x="1897165" y="591849"/>
          <a:ext cx="2578241" cy="271807"/>
        </a:xfrm>
        <a:prstGeom prst="rect">
          <a:avLst/>
        </a:prstGeom>
        <a:noFill/>
        <a:ln>
          <a:noFill/>
        </a:ln>
        <a:scene3d>
          <a:camera prst="orthographicFront"/>
          <a:lightRig rig="threePt" dir="t"/>
        </a:scene3d>
        <a:sp3d>
          <a:bevelT prst="relaxedInset"/>
        </a:sp3d>
      </xdr:spPr>
      <xdr:txBody>
        <a:bodyPr wrap="square" lIns="0" tIns="0" rIns="0" bIns="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8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rPr>
            <a:t>CORRIDA estación B</a:t>
          </a:r>
          <a:endParaRPr lang="es-ES" sz="18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endParaRPr>
        </a:p>
      </xdr:txBody>
    </xdr:sp>
    <xdr:clientData/>
  </xdr:twoCellAnchor>
  <xdr:twoCellAnchor>
    <xdr:from>
      <xdr:col>1</xdr:col>
      <xdr:colOff>551452</xdr:colOff>
      <xdr:row>25</xdr:row>
      <xdr:rowOff>160416</xdr:rowOff>
    </xdr:from>
    <xdr:to>
      <xdr:col>4</xdr:col>
      <xdr:colOff>546940</xdr:colOff>
      <xdr:row>28</xdr:row>
      <xdr:rowOff>155904</xdr:rowOff>
    </xdr:to>
    <xdr:pic>
      <xdr:nvPicPr>
        <xdr:cNvPr id="6" name="Picture 1"/>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blip>
        <a:srcRect/>
        <a:stretch>
          <a:fillRect/>
        </a:stretch>
      </xdr:blipFill>
      <xdr:spPr bwMode="auto">
        <a:xfrm>
          <a:off x="1975189" y="4602074"/>
          <a:ext cx="2080962" cy="476751"/>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579438</xdr:colOff>
      <xdr:row>1</xdr:row>
      <xdr:rowOff>378355</xdr:rowOff>
    </xdr:to>
    <xdr:pic>
      <xdr:nvPicPr>
        <xdr:cNvPr id="2" name="Picture 12" descr="[Gota+de+agua.bmp]">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24075" y="0"/>
          <a:ext cx="579438" cy="578380"/>
        </a:xfrm>
        <a:prstGeom prst="rect">
          <a:avLst/>
        </a:prstGeom>
        <a:noFill/>
      </xdr:spPr>
    </xdr:pic>
    <xdr:clientData/>
  </xdr:twoCellAnchor>
  <xdr:oneCellAnchor>
    <xdr:from>
      <xdr:col>3</xdr:col>
      <xdr:colOff>11112</xdr:colOff>
      <xdr:row>0</xdr:row>
      <xdr:rowOff>309995</xdr:rowOff>
    </xdr:from>
    <xdr:ext cx="554575" cy="264560"/>
    <xdr:sp macro="" textlink="">
      <xdr:nvSpPr>
        <xdr:cNvPr id="3" name="2 CuadroTexto"/>
        <xdr:cNvSpPr txBox="1"/>
      </xdr:nvSpPr>
      <xdr:spPr>
        <a:xfrm>
          <a:off x="2859087" y="195695"/>
          <a:ext cx="55457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s-ES" sz="1100"/>
            <a:t>Volver</a:t>
          </a:r>
        </a:p>
      </xdr:txBody>
    </xdr:sp>
    <xdr:clientData/>
  </xdr:oneCellAnchor>
  <xdr:twoCellAnchor>
    <xdr:from>
      <xdr:col>1</xdr:col>
      <xdr:colOff>477940</xdr:colOff>
      <xdr:row>1</xdr:row>
      <xdr:rowOff>391824</xdr:rowOff>
    </xdr:from>
    <xdr:to>
      <xdr:col>5</xdr:col>
      <xdr:colOff>151056</xdr:colOff>
      <xdr:row>3</xdr:row>
      <xdr:rowOff>54031</xdr:rowOff>
    </xdr:to>
    <xdr:sp macro="" textlink="">
      <xdr:nvSpPr>
        <xdr:cNvPr id="4" name="3 Rectángulo"/>
        <xdr:cNvSpPr/>
      </xdr:nvSpPr>
      <xdr:spPr>
        <a:xfrm>
          <a:off x="1897165" y="591849"/>
          <a:ext cx="2578241" cy="271807"/>
        </a:xfrm>
        <a:prstGeom prst="rect">
          <a:avLst/>
        </a:prstGeom>
        <a:noFill/>
        <a:ln>
          <a:noFill/>
        </a:ln>
        <a:scene3d>
          <a:camera prst="orthographicFront"/>
          <a:lightRig rig="threePt" dir="t"/>
        </a:scene3d>
        <a:sp3d>
          <a:bevelT prst="relaxedInset"/>
        </a:sp3d>
      </xdr:spPr>
      <xdr:txBody>
        <a:bodyPr wrap="square" lIns="0" tIns="0" rIns="0" bIns="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8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rPr>
            <a:t>CORRIDA estación C</a:t>
          </a:r>
          <a:endParaRPr lang="es-ES" sz="18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Arial" pitchFamily="34" charset="0"/>
            <a:cs typeface="Arial" pitchFamily="34" charset="0"/>
          </a:endParaRPr>
        </a:p>
      </xdr:txBody>
    </xdr:sp>
    <xdr:clientData/>
  </xdr:twoCellAnchor>
  <xdr:twoCellAnchor>
    <xdr:from>
      <xdr:col>1</xdr:col>
      <xdr:colOff>601560</xdr:colOff>
      <xdr:row>25</xdr:row>
      <xdr:rowOff>100260</xdr:rowOff>
    </xdr:from>
    <xdr:to>
      <xdr:col>4</xdr:col>
      <xdr:colOff>597048</xdr:colOff>
      <xdr:row>28</xdr:row>
      <xdr:rowOff>95748</xdr:rowOff>
    </xdr:to>
    <xdr:pic>
      <xdr:nvPicPr>
        <xdr:cNvPr id="6" name="Picture 1"/>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blip>
        <a:srcRect/>
        <a:stretch>
          <a:fillRect/>
        </a:stretch>
      </xdr:blipFill>
      <xdr:spPr bwMode="auto">
        <a:xfrm>
          <a:off x="2025297" y="4541918"/>
          <a:ext cx="2080962" cy="476751"/>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8.wmf"/><Relationship Id="rId18" Type="http://schemas.openxmlformats.org/officeDocument/2006/relationships/oleObject" Target="../embeddings/oleObject8.bin"/><Relationship Id="rId3" Type="http://schemas.openxmlformats.org/officeDocument/2006/relationships/vmlDrawing" Target="../drawings/vmlDrawing1.vml"/><Relationship Id="rId21" Type="http://schemas.openxmlformats.org/officeDocument/2006/relationships/image" Target="../media/image12.wmf"/><Relationship Id="rId7" Type="http://schemas.openxmlformats.org/officeDocument/2006/relationships/image" Target="../media/image5.wmf"/><Relationship Id="rId12" Type="http://schemas.openxmlformats.org/officeDocument/2006/relationships/oleObject" Target="../embeddings/oleObject5.bin"/><Relationship Id="rId17" Type="http://schemas.openxmlformats.org/officeDocument/2006/relationships/image" Target="../media/image10.wmf"/><Relationship Id="rId2" Type="http://schemas.openxmlformats.org/officeDocument/2006/relationships/drawing" Target="../drawings/drawing2.xml"/><Relationship Id="rId16" Type="http://schemas.openxmlformats.org/officeDocument/2006/relationships/oleObject" Target="../embeddings/oleObject7.bin"/><Relationship Id="rId20" Type="http://schemas.openxmlformats.org/officeDocument/2006/relationships/oleObject" Target="../embeddings/oleObject9.bin"/><Relationship Id="rId1" Type="http://schemas.openxmlformats.org/officeDocument/2006/relationships/printerSettings" Target="../printerSettings/printerSettings2.bin"/><Relationship Id="rId6" Type="http://schemas.openxmlformats.org/officeDocument/2006/relationships/oleObject" Target="../embeddings/oleObject2.bin"/><Relationship Id="rId11" Type="http://schemas.openxmlformats.org/officeDocument/2006/relationships/image" Target="../media/image7.emf"/><Relationship Id="rId5" Type="http://schemas.openxmlformats.org/officeDocument/2006/relationships/image" Target="../media/image4.wmf"/><Relationship Id="rId15" Type="http://schemas.openxmlformats.org/officeDocument/2006/relationships/image" Target="../media/image9.wmf"/><Relationship Id="rId23" Type="http://schemas.openxmlformats.org/officeDocument/2006/relationships/image" Target="../media/image13.wmf"/><Relationship Id="rId10" Type="http://schemas.openxmlformats.org/officeDocument/2006/relationships/oleObject" Target="../embeddings/oleObject4.bin"/><Relationship Id="rId19" Type="http://schemas.openxmlformats.org/officeDocument/2006/relationships/image" Target="../media/image11.wmf"/><Relationship Id="rId4" Type="http://schemas.openxmlformats.org/officeDocument/2006/relationships/oleObject" Target="../embeddings/oleObject1.bin"/><Relationship Id="rId9" Type="http://schemas.openxmlformats.org/officeDocument/2006/relationships/image" Target="../media/image6.wmf"/><Relationship Id="rId14" Type="http://schemas.openxmlformats.org/officeDocument/2006/relationships/oleObject" Target="../embeddings/oleObject6.bin"/><Relationship Id="rId22" Type="http://schemas.openxmlformats.org/officeDocument/2006/relationships/oleObject" Target="../embeddings/oleObject10.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99"/>
    <pageSetUpPr fitToPage="1"/>
  </sheetPr>
  <dimension ref="A1:S100"/>
  <sheetViews>
    <sheetView showGridLines="0" tabSelected="1" zoomScale="110" zoomScaleNormal="110" workbookViewId="0"/>
  </sheetViews>
  <sheetFormatPr baseColWidth="10" defaultColWidth="17.44140625" defaultRowHeight="10.199999999999999"/>
  <cols>
    <col min="1" max="1" width="22.88671875" style="77" customWidth="1"/>
    <col min="2" max="11" width="11.44140625" style="77" customWidth="1"/>
    <col min="12" max="12" width="9.33203125" style="77" customWidth="1"/>
    <col min="13" max="13" width="9.5546875" style="77" customWidth="1"/>
    <col min="14" max="14" width="7.88671875" style="77" customWidth="1"/>
    <col min="15" max="15" width="7.5546875" style="77" customWidth="1"/>
    <col min="16" max="16" width="12.6640625" style="77" customWidth="1"/>
    <col min="17" max="17" width="12.44140625" style="77" customWidth="1"/>
    <col min="18" max="18" width="13.33203125" style="77" customWidth="1"/>
    <col min="19" max="16384" width="17.44140625" style="77"/>
  </cols>
  <sheetData>
    <row r="1" spans="1:19">
      <c r="A1" s="308"/>
    </row>
    <row r="2" spans="1:19">
      <c r="B2" s="275"/>
      <c r="C2" s="276"/>
      <c r="D2" s="276"/>
      <c r="E2" s="276"/>
      <c r="F2" s="276"/>
      <c r="G2" s="276"/>
      <c r="H2" s="276"/>
      <c r="I2" s="276"/>
      <c r="J2" s="276"/>
      <c r="K2" s="276"/>
      <c r="L2" s="76"/>
      <c r="M2" s="76"/>
      <c r="N2" s="76"/>
      <c r="O2" s="76"/>
      <c r="P2" s="76"/>
      <c r="Q2" s="76"/>
      <c r="R2" s="76"/>
      <c r="S2" s="76"/>
    </row>
    <row r="3" spans="1:19">
      <c r="B3" s="275"/>
      <c r="C3" s="277"/>
      <c r="D3" s="277"/>
      <c r="E3" s="277"/>
      <c r="F3" s="277"/>
      <c r="G3" s="275"/>
      <c r="H3" s="275"/>
      <c r="I3" s="275"/>
      <c r="J3" s="275"/>
      <c r="K3" s="275"/>
      <c r="L3" s="76"/>
      <c r="M3" s="76"/>
      <c r="N3" s="76"/>
      <c r="O3" s="76"/>
      <c r="P3" s="76"/>
      <c r="Q3" s="76"/>
      <c r="R3" s="76"/>
      <c r="S3" s="76"/>
    </row>
    <row r="4" spans="1:19">
      <c r="B4" s="278"/>
      <c r="C4" s="278"/>
      <c r="D4" s="278"/>
      <c r="E4" s="278"/>
      <c r="F4" s="278"/>
      <c r="G4" s="279"/>
      <c r="H4" s="275"/>
      <c r="I4" s="275"/>
      <c r="J4" s="275"/>
      <c r="K4" s="275"/>
      <c r="L4" s="76"/>
      <c r="M4" s="76"/>
      <c r="N4" s="76"/>
      <c r="O4" s="76"/>
      <c r="P4" s="76"/>
      <c r="Q4" s="76"/>
      <c r="R4" s="76"/>
      <c r="S4" s="76"/>
    </row>
    <row r="5" spans="1:19">
      <c r="B5" s="278"/>
      <c r="C5" s="278"/>
      <c r="D5" s="278"/>
      <c r="E5" s="278"/>
      <c r="F5" s="278"/>
      <c r="G5" s="280"/>
      <c r="H5" s="281"/>
      <c r="I5" s="282"/>
      <c r="J5" s="275"/>
      <c r="K5" s="275"/>
      <c r="L5" s="76"/>
      <c r="M5" s="76"/>
      <c r="N5" s="76"/>
      <c r="O5" s="76"/>
      <c r="P5" s="76"/>
      <c r="Q5" s="76"/>
      <c r="R5" s="76"/>
      <c r="S5" s="76"/>
    </row>
    <row r="6" spans="1:19">
      <c r="B6" s="278"/>
      <c r="C6" s="278"/>
      <c r="D6" s="278"/>
      <c r="E6" s="278"/>
      <c r="F6" s="278"/>
      <c r="G6" s="280"/>
      <c r="H6" s="281"/>
      <c r="I6" s="282"/>
      <c r="J6" s="275"/>
      <c r="K6" s="275"/>
      <c r="L6" s="76"/>
      <c r="M6" s="76"/>
      <c r="N6" s="76"/>
      <c r="O6" s="76"/>
      <c r="P6" s="76"/>
      <c r="Q6" s="76"/>
      <c r="R6" s="76"/>
      <c r="S6" s="76"/>
    </row>
    <row r="7" spans="1:19">
      <c r="B7" s="278"/>
      <c r="C7" s="278"/>
      <c r="D7" s="278"/>
      <c r="E7" s="278"/>
      <c r="F7" s="278"/>
      <c r="G7" s="280"/>
      <c r="H7" s="281"/>
      <c r="I7" s="282"/>
      <c r="J7" s="275"/>
      <c r="K7" s="275"/>
      <c r="L7" s="76"/>
      <c r="M7" s="76"/>
      <c r="N7" s="76"/>
      <c r="O7" s="76"/>
      <c r="P7" s="76"/>
      <c r="Q7" s="76"/>
      <c r="R7" s="76"/>
      <c r="S7" s="76"/>
    </row>
    <row r="8" spans="1:19">
      <c r="B8" s="278"/>
      <c r="C8" s="278"/>
      <c r="D8" s="278"/>
      <c r="E8" s="278"/>
      <c r="F8" s="278"/>
      <c r="G8" s="280"/>
      <c r="H8" s="281"/>
      <c r="I8" s="282"/>
      <c r="J8" s="275"/>
      <c r="K8" s="275"/>
      <c r="L8" s="76"/>
      <c r="M8" s="76"/>
      <c r="N8" s="76"/>
      <c r="O8" s="76"/>
      <c r="P8" s="76"/>
      <c r="Q8" s="76"/>
      <c r="R8" s="76"/>
      <c r="S8" s="76"/>
    </row>
    <row r="9" spans="1:19" ht="21" customHeight="1">
      <c r="B9" s="309" t="s">
        <v>51</v>
      </c>
      <c r="C9" s="309"/>
      <c r="D9" s="309"/>
      <c r="E9" s="309"/>
      <c r="F9" s="309"/>
      <c r="G9" s="309"/>
      <c r="H9" s="309"/>
      <c r="I9" s="309"/>
      <c r="J9" s="309"/>
      <c r="K9" s="309"/>
      <c r="L9" s="76"/>
      <c r="M9" s="76"/>
      <c r="N9" s="76"/>
      <c r="O9" s="76"/>
      <c r="P9" s="76"/>
      <c r="Q9" s="76"/>
      <c r="R9" s="76"/>
      <c r="S9" s="76"/>
    </row>
    <row r="10" spans="1:19">
      <c r="B10" s="275"/>
      <c r="C10" s="275"/>
      <c r="D10" s="275"/>
      <c r="E10" s="275"/>
      <c r="F10" s="275"/>
      <c r="G10" s="275"/>
      <c r="H10" s="275"/>
      <c r="I10" s="275"/>
      <c r="J10" s="275"/>
      <c r="K10" s="275"/>
      <c r="L10" s="76"/>
      <c r="M10" s="76"/>
      <c r="N10" s="76"/>
      <c r="O10" s="76"/>
      <c r="P10" s="76"/>
      <c r="Q10" s="76"/>
      <c r="R10" s="76"/>
      <c r="S10" s="76"/>
    </row>
    <row r="11" spans="1:19">
      <c r="B11" s="278"/>
      <c r="C11" s="278"/>
      <c r="D11" s="278"/>
      <c r="E11" s="278"/>
      <c r="F11" s="278"/>
      <c r="G11" s="275"/>
      <c r="H11" s="275"/>
      <c r="I11" s="275"/>
      <c r="J11" s="275"/>
      <c r="K11" s="275"/>
      <c r="L11" s="76"/>
      <c r="M11" s="76"/>
      <c r="N11" s="76"/>
      <c r="O11" s="76"/>
      <c r="P11" s="76"/>
      <c r="Q11" s="76"/>
      <c r="R11" s="76"/>
      <c r="S11" s="76"/>
    </row>
    <row r="12" spans="1:19" ht="12" customHeight="1">
      <c r="B12" s="278"/>
      <c r="C12" s="278"/>
      <c r="D12" s="278"/>
      <c r="E12" s="278"/>
      <c r="F12" s="278"/>
      <c r="G12" s="275"/>
      <c r="H12" s="275"/>
      <c r="I12" s="275"/>
      <c r="J12" s="275"/>
      <c r="K12" s="275"/>
      <c r="L12" s="76"/>
      <c r="M12" s="76"/>
      <c r="N12" s="76"/>
      <c r="O12" s="76"/>
      <c r="P12" s="76"/>
      <c r="Q12" s="76"/>
      <c r="R12" s="76"/>
      <c r="S12" s="76"/>
    </row>
    <row r="13" spans="1:19" ht="12" customHeight="1">
      <c r="B13" s="278"/>
      <c r="C13" s="278"/>
      <c r="D13" s="278"/>
      <c r="E13" s="278"/>
      <c r="F13" s="278"/>
      <c r="G13" s="275"/>
      <c r="H13" s="275"/>
      <c r="I13" s="275"/>
      <c r="J13" s="275"/>
      <c r="K13" s="275"/>
      <c r="L13" s="76"/>
      <c r="M13" s="76"/>
      <c r="N13" s="76"/>
      <c r="O13" s="76"/>
      <c r="P13" s="76"/>
      <c r="Q13" s="76"/>
      <c r="R13" s="76"/>
      <c r="S13" s="76"/>
    </row>
    <row r="14" spans="1:19" ht="12" customHeight="1">
      <c r="B14" s="278"/>
      <c r="C14" s="278"/>
      <c r="D14" s="278"/>
      <c r="E14" s="278"/>
      <c r="F14" s="278"/>
      <c r="G14" s="275"/>
      <c r="H14" s="275"/>
      <c r="I14" s="275"/>
      <c r="J14" s="275"/>
      <c r="K14" s="275"/>
      <c r="L14" s="76"/>
      <c r="M14" s="76"/>
      <c r="N14" s="76"/>
      <c r="O14" s="76"/>
      <c r="P14" s="76"/>
      <c r="Q14" s="76"/>
      <c r="R14" s="76"/>
      <c r="S14" s="76"/>
    </row>
    <row r="15" spans="1:19" ht="12" customHeight="1">
      <c r="B15" s="278"/>
      <c r="C15" s="278"/>
      <c r="D15" s="278"/>
      <c r="E15" s="278"/>
      <c r="F15" s="278"/>
      <c r="G15" s="275"/>
      <c r="H15" s="275"/>
      <c r="I15" s="275"/>
      <c r="J15" s="275"/>
      <c r="K15" s="275"/>
      <c r="L15" s="76"/>
      <c r="M15" s="76"/>
      <c r="N15" s="76"/>
      <c r="O15" s="76"/>
      <c r="P15" s="76"/>
      <c r="Q15" s="76"/>
      <c r="R15" s="76"/>
      <c r="S15" s="76"/>
    </row>
    <row r="16" spans="1:19" ht="12" customHeight="1">
      <c r="B16" s="278"/>
      <c r="C16" s="278"/>
      <c r="D16" s="278"/>
      <c r="E16" s="278"/>
      <c r="F16" s="278"/>
      <c r="G16" s="275"/>
      <c r="H16" s="275"/>
      <c r="I16" s="275"/>
      <c r="J16" s="275"/>
      <c r="K16" s="275"/>
      <c r="L16" s="76"/>
      <c r="M16" s="76"/>
      <c r="N16" s="76"/>
      <c r="O16" s="76"/>
      <c r="P16" s="76"/>
      <c r="Q16" s="76"/>
      <c r="R16" s="76"/>
      <c r="S16" s="76"/>
    </row>
    <row r="17" spans="2:19" ht="12" customHeight="1">
      <c r="B17" s="278"/>
      <c r="C17" s="278"/>
      <c r="D17" s="278"/>
      <c r="E17" s="278"/>
      <c r="F17" s="278"/>
      <c r="G17" s="275"/>
      <c r="H17" s="275"/>
      <c r="I17" s="275"/>
      <c r="J17" s="275"/>
      <c r="K17" s="275"/>
      <c r="L17" s="76"/>
      <c r="M17" s="76"/>
      <c r="N17" s="76"/>
      <c r="O17" s="76"/>
      <c r="P17" s="76"/>
      <c r="Q17" s="76"/>
      <c r="R17" s="76"/>
      <c r="S17" s="76"/>
    </row>
    <row r="18" spans="2:19" ht="12" customHeight="1">
      <c r="B18" s="278"/>
      <c r="C18" s="278"/>
      <c r="D18" s="278"/>
      <c r="E18" s="278"/>
      <c r="F18" s="278"/>
      <c r="G18" s="275"/>
      <c r="H18" s="275"/>
      <c r="I18" s="275"/>
      <c r="J18" s="275"/>
      <c r="K18" s="275"/>
      <c r="L18" s="76"/>
      <c r="M18" s="76"/>
      <c r="N18" s="76"/>
      <c r="O18" s="76"/>
      <c r="P18" s="76"/>
      <c r="Q18" s="76"/>
      <c r="R18" s="76"/>
      <c r="S18" s="76"/>
    </row>
    <row r="19" spans="2:19" ht="12" customHeight="1">
      <c r="B19" s="278"/>
      <c r="C19" s="278"/>
      <c r="D19" s="278"/>
      <c r="E19" s="278"/>
      <c r="F19" s="278"/>
      <c r="G19" s="275"/>
      <c r="H19" s="275"/>
      <c r="I19" s="275"/>
      <c r="J19" s="275"/>
      <c r="K19" s="275"/>
      <c r="L19" s="76"/>
      <c r="M19" s="76"/>
      <c r="N19" s="76"/>
      <c r="O19" s="76"/>
      <c r="P19" s="76"/>
      <c r="Q19" s="76"/>
      <c r="R19" s="76"/>
      <c r="S19" s="76"/>
    </row>
    <row r="20" spans="2:19">
      <c r="B20" s="278"/>
      <c r="C20" s="278"/>
      <c r="D20" s="278"/>
      <c r="E20" s="278"/>
      <c r="F20" s="278"/>
      <c r="G20" s="275"/>
      <c r="H20" s="275"/>
      <c r="I20" s="275"/>
      <c r="J20" s="275"/>
      <c r="K20" s="275"/>
      <c r="L20" s="76"/>
      <c r="M20" s="76"/>
      <c r="N20" s="76"/>
      <c r="O20" s="76"/>
      <c r="P20" s="76"/>
      <c r="Q20" s="76"/>
      <c r="R20" s="76"/>
      <c r="S20" s="76"/>
    </row>
    <row r="21" spans="2:19">
      <c r="B21" s="278"/>
      <c r="C21" s="278"/>
      <c r="D21" s="278"/>
      <c r="E21" s="278"/>
      <c r="F21" s="278"/>
      <c r="G21" s="275"/>
      <c r="H21" s="275"/>
      <c r="I21" s="275"/>
      <c r="J21" s="275"/>
      <c r="K21" s="275"/>
      <c r="L21" s="76"/>
      <c r="M21" s="76"/>
      <c r="N21" s="76"/>
      <c r="O21" s="76"/>
      <c r="P21" s="76"/>
      <c r="Q21" s="76"/>
      <c r="R21" s="76"/>
      <c r="S21" s="76"/>
    </row>
    <row r="22" spans="2:19">
      <c r="B22" s="278"/>
      <c r="C22" s="278"/>
      <c r="D22" s="278"/>
      <c r="E22" s="278"/>
      <c r="F22" s="278"/>
      <c r="G22" s="275"/>
      <c r="H22" s="275"/>
      <c r="I22" s="275"/>
      <c r="J22" s="275"/>
      <c r="K22" s="275"/>
      <c r="L22" s="76"/>
      <c r="M22" s="76"/>
      <c r="N22" s="76"/>
      <c r="O22" s="76"/>
      <c r="P22" s="76"/>
      <c r="Q22" s="76"/>
      <c r="R22" s="76"/>
      <c r="S22" s="76"/>
    </row>
    <row r="23" spans="2:19">
      <c r="B23" s="278"/>
      <c r="C23" s="278"/>
      <c r="D23" s="278"/>
      <c r="E23" s="278"/>
      <c r="F23" s="278"/>
      <c r="G23" s="275"/>
      <c r="H23" s="275"/>
      <c r="I23" s="275"/>
      <c r="J23" s="275"/>
      <c r="K23" s="275"/>
      <c r="L23" s="76"/>
      <c r="M23" s="76"/>
      <c r="N23" s="76"/>
      <c r="O23" s="76"/>
      <c r="P23" s="76"/>
      <c r="Q23" s="76"/>
      <c r="R23" s="76"/>
      <c r="S23" s="76"/>
    </row>
    <row r="24" spans="2:19">
      <c r="B24" s="275"/>
      <c r="C24" s="275"/>
      <c r="D24" s="275"/>
      <c r="E24" s="275"/>
      <c r="F24" s="275"/>
      <c r="G24" s="275"/>
      <c r="H24" s="275"/>
      <c r="I24" s="275"/>
      <c r="J24" s="275"/>
      <c r="K24" s="275"/>
      <c r="L24" s="76"/>
      <c r="M24" s="76"/>
      <c r="N24" s="76"/>
      <c r="O24" s="76"/>
      <c r="P24" s="76"/>
      <c r="Q24" s="76"/>
      <c r="R24" s="76"/>
      <c r="S24" s="76"/>
    </row>
    <row r="25" spans="2:19">
      <c r="B25" s="275"/>
      <c r="C25" s="278"/>
      <c r="D25" s="278"/>
      <c r="E25" s="278"/>
      <c r="F25" s="278"/>
      <c r="G25" s="282"/>
      <c r="H25" s="275"/>
      <c r="I25" s="275"/>
      <c r="J25" s="275"/>
      <c r="K25" s="275"/>
      <c r="L25" s="76"/>
      <c r="M25" s="76"/>
      <c r="N25" s="76"/>
      <c r="O25" s="76"/>
      <c r="P25" s="76"/>
      <c r="Q25" s="76"/>
      <c r="R25" s="76"/>
      <c r="S25" s="76"/>
    </row>
    <row r="26" spans="2:19">
      <c r="B26" s="275"/>
      <c r="C26" s="278"/>
      <c r="D26" s="278"/>
      <c r="E26" s="278"/>
      <c r="F26" s="278"/>
      <c r="G26" s="275"/>
      <c r="H26" s="275"/>
      <c r="I26" s="275"/>
      <c r="J26" s="275"/>
      <c r="K26" s="275"/>
      <c r="L26" s="76"/>
      <c r="M26" s="76"/>
      <c r="N26" s="76"/>
      <c r="O26" s="76"/>
      <c r="P26" s="76"/>
      <c r="Q26" s="76"/>
      <c r="R26" s="76"/>
      <c r="S26" s="76"/>
    </row>
    <row r="27" spans="2:19">
      <c r="B27" s="275"/>
      <c r="C27" s="278"/>
      <c r="D27" s="278"/>
      <c r="E27" s="278"/>
      <c r="F27" s="278"/>
      <c r="G27" s="275"/>
      <c r="H27" s="275"/>
      <c r="I27" s="275"/>
      <c r="J27" s="275"/>
      <c r="K27" s="275"/>
      <c r="L27" s="76"/>
      <c r="M27" s="76"/>
      <c r="N27" s="76"/>
      <c r="O27" s="76"/>
      <c r="P27" s="76"/>
      <c r="Q27" s="76"/>
      <c r="R27" s="76"/>
      <c r="S27" s="76"/>
    </row>
    <row r="28" spans="2:19">
      <c r="B28" s="275"/>
      <c r="C28" s="283"/>
      <c r="D28" s="278"/>
      <c r="E28" s="278"/>
      <c r="F28" s="278"/>
      <c r="G28" s="275"/>
      <c r="H28" s="275"/>
      <c r="I28" s="275"/>
      <c r="J28" s="275"/>
      <c r="K28" s="275"/>
      <c r="L28" s="76"/>
      <c r="M28" s="76"/>
      <c r="N28" s="76"/>
      <c r="O28" s="76"/>
      <c r="P28" s="76"/>
      <c r="Q28" s="76"/>
      <c r="R28" s="76"/>
      <c r="S28" s="76"/>
    </row>
    <row r="29" spans="2:19" ht="12.75" customHeight="1">
      <c r="B29" s="275"/>
      <c r="C29" s="278"/>
      <c r="D29" s="278"/>
      <c r="E29" s="278"/>
      <c r="F29" s="278"/>
      <c r="G29" s="275"/>
      <c r="H29" s="284"/>
      <c r="I29" s="275"/>
      <c r="J29" s="275"/>
      <c r="K29" s="275"/>
      <c r="L29" s="76"/>
      <c r="M29" s="76"/>
      <c r="N29" s="76"/>
      <c r="O29" s="76"/>
      <c r="P29" s="76"/>
      <c r="Q29" s="76"/>
      <c r="R29" s="76"/>
      <c r="S29" s="76"/>
    </row>
    <row r="30" spans="2:19" ht="12.75" customHeight="1">
      <c r="B30" s="275"/>
      <c r="C30" s="278"/>
      <c r="D30" s="278"/>
      <c r="E30" s="278"/>
      <c r="F30" s="278"/>
      <c r="G30" s="275"/>
      <c r="H30" s="285"/>
      <c r="I30" s="275"/>
      <c r="J30" s="275"/>
      <c r="K30" s="275"/>
      <c r="L30" s="76"/>
      <c r="M30" s="76"/>
      <c r="N30" s="76"/>
      <c r="O30" s="76"/>
      <c r="P30" s="76"/>
      <c r="Q30" s="76"/>
      <c r="R30" s="76"/>
      <c r="S30" s="76"/>
    </row>
    <row r="31" spans="2:19" ht="12.75" customHeight="1">
      <c r="B31" s="275"/>
      <c r="C31" s="278"/>
      <c r="D31" s="278"/>
      <c r="E31" s="278"/>
      <c r="F31" s="278"/>
      <c r="G31" s="275"/>
      <c r="H31" s="284"/>
      <c r="I31" s="275"/>
      <c r="J31" s="275"/>
      <c r="K31" s="275"/>
      <c r="L31" s="76"/>
      <c r="M31" s="76"/>
      <c r="N31" s="76"/>
      <c r="O31" s="76"/>
      <c r="P31" s="76"/>
      <c r="Q31" s="76"/>
      <c r="R31" s="76"/>
      <c r="S31" s="76"/>
    </row>
    <row r="32" spans="2:19" ht="12.75" customHeight="1">
      <c r="B32" s="275"/>
      <c r="C32" s="278"/>
      <c r="D32" s="278"/>
      <c r="E32" s="278"/>
      <c r="F32" s="278"/>
      <c r="G32" s="284"/>
      <c r="H32" s="284"/>
      <c r="I32" s="275"/>
      <c r="J32" s="275"/>
      <c r="K32" s="275"/>
      <c r="L32" s="76"/>
      <c r="M32" s="76"/>
      <c r="N32" s="76"/>
      <c r="O32" s="76"/>
      <c r="P32" s="76"/>
      <c r="Q32" s="76"/>
      <c r="R32" s="76"/>
      <c r="S32" s="76"/>
    </row>
    <row r="33" spans="2:19" ht="12.75" customHeight="1">
      <c r="B33" s="275"/>
      <c r="C33" s="278"/>
      <c r="D33" s="278"/>
      <c r="E33" s="278"/>
      <c r="F33" s="278"/>
      <c r="G33" s="284"/>
      <c r="H33" s="275"/>
      <c r="I33" s="275"/>
      <c r="J33" s="275"/>
      <c r="K33" s="275"/>
      <c r="L33" s="76"/>
      <c r="M33" s="76"/>
      <c r="N33" s="76"/>
      <c r="O33" s="76"/>
      <c r="P33" s="76"/>
      <c r="Q33" s="76"/>
      <c r="R33" s="76"/>
      <c r="S33" s="76"/>
    </row>
    <row r="34" spans="2:19" ht="12.75" customHeight="1">
      <c r="B34" s="275"/>
      <c r="C34" s="278"/>
      <c r="D34" s="278"/>
      <c r="E34" s="278"/>
      <c r="F34" s="278"/>
      <c r="G34" s="284"/>
      <c r="H34" s="284"/>
      <c r="I34" s="275"/>
      <c r="J34" s="275"/>
      <c r="K34" s="275"/>
      <c r="L34" s="76"/>
      <c r="M34" s="76"/>
      <c r="N34" s="76"/>
      <c r="O34" s="76"/>
      <c r="P34" s="76"/>
      <c r="Q34" s="76"/>
      <c r="R34" s="76"/>
      <c r="S34" s="76"/>
    </row>
    <row r="35" spans="2:19" ht="12.75" customHeight="1">
      <c r="B35" s="275"/>
      <c r="C35" s="278"/>
      <c r="D35" s="278"/>
      <c r="E35" s="278"/>
      <c r="F35" s="278"/>
      <c r="G35" s="284"/>
      <c r="H35" s="275"/>
      <c r="I35" s="275"/>
      <c r="J35" s="275"/>
      <c r="K35" s="275"/>
      <c r="L35" s="76"/>
      <c r="M35" s="76"/>
      <c r="N35" s="76"/>
      <c r="O35" s="76"/>
      <c r="P35" s="76"/>
      <c r="Q35" s="76"/>
      <c r="R35" s="76"/>
      <c r="S35" s="76"/>
    </row>
    <row r="36" spans="2:19" ht="12.75" customHeight="1">
      <c r="B36" s="275"/>
      <c r="C36" s="278"/>
      <c r="D36" s="278"/>
      <c r="E36" s="278"/>
      <c r="F36" s="278"/>
      <c r="G36" s="275"/>
      <c r="H36" s="286"/>
      <c r="I36" s="275"/>
      <c r="J36" s="275"/>
      <c r="K36" s="275"/>
      <c r="L36" s="76"/>
      <c r="M36" s="76"/>
      <c r="N36" s="76"/>
      <c r="O36" s="76"/>
      <c r="P36" s="76"/>
      <c r="Q36" s="76"/>
      <c r="R36" s="76"/>
      <c r="S36" s="76"/>
    </row>
    <row r="37" spans="2:19" ht="12.75" customHeight="1">
      <c r="B37" s="275"/>
      <c r="C37" s="278"/>
      <c r="D37" s="278"/>
      <c r="E37" s="278"/>
      <c r="F37" s="278"/>
      <c r="G37" s="275"/>
      <c r="H37" s="286"/>
      <c r="I37" s="287"/>
      <c r="J37" s="275"/>
      <c r="K37" s="275"/>
      <c r="L37" s="76"/>
      <c r="M37" s="76"/>
      <c r="N37" s="76"/>
      <c r="O37" s="76"/>
      <c r="P37" s="76"/>
      <c r="Q37" s="76"/>
      <c r="R37" s="76"/>
      <c r="S37" s="76"/>
    </row>
    <row r="38" spans="2:19" ht="12.75" customHeight="1">
      <c r="B38" s="275"/>
      <c r="C38" s="278"/>
      <c r="D38" s="278"/>
      <c r="E38" s="278"/>
      <c r="F38" s="278"/>
      <c r="G38" s="275"/>
      <c r="H38" s="286"/>
      <c r="I38" s="275"/>
      <c r="J38" s="275"/>
      <c r="K38" s="275"/>
      <c r="L38" s="76"/>
      <c r="M38" s="76"/>
      <c r="N38" s="76"/>
      <c r="O38" s="76"/>
      <c r="P38" s="76"/>
      <c r="Q38" s="76"/>
      <c r="R38" s="76"/>
      <c r="S38" s="76"/>
    </row>
    <row r="39" spans="2:19" ht="12.75" customHeight="1">
      <c r="B39" s="288"/>
      <c r="C39" s="289"/>
      <c r="D39" s="289"/>
      <c r="E39" s="289"/>
      <c r="F39" s="289"/>
      <c r="G39" s="290"/>
      <c r="H39" s="275"/>
      <c r="I39" s="275"/>
      <c r="J39" s="275"/>
      <c r="K39" s="275"/>
      <c r="L39" s="76"/>
      <c r="M39" s="76"/>
      <c r="N39" s="76"/>
      <c r="O39" s="76"/>
      <c r="P39" s="76"/>
      <c r="Q39" s="76"/>
      <c r="R39" s="76"/>
      <c r="S39" s="76"/>
    </row>
    <row r="40" spans="2:19" ht="12.75" customHeight="1">
      <c r="B40" s="288"/>
      <c r="C40" s="278"/>
      <c r="D40" s="278"/>
      <c r="E40" s="278"/>
      <c r="F40" s="278"/>
      <c r="G40" s="290"/>
      <c r="H40" s="275"/>
      <c r="I40" s="275"/>
      <c r="J40" s="275"/>
      <c r="K40" s="275"/>
      <c r="L40" s="76"/>
      <c r="M40" s="76"/>
      <c r="N40" s="76"/>
      <c r="O40" s="76"/>
      <c r="P40" s="76"/>
      <c r="Q40" s="76"/>
      <c r="R40" s="76"/>
      <c r="S40" s="76"/>
    </row>
    <row r="41" spans="2:19" ht="12.75" customHeight="1">
      <c r="B41" s="288"/>
      <c r="C41" s="278"/>
      <c r="D41" s="278"/>
      <c r="E41" s="278"/>
      <c r="F41" s="278"/>
      <c r="G41" s="290"/>
      <c r="H41" s="275"/>
      <c r="I41" s="275"/>
      <c r="J41" s="275"/>
      <c r="K41" s="275"/>
      <c r="L41" s="76"/>
      <c r="M41" s="76"/>
      <c r="N41" s="76"/>
      <c r="O41" s="76"/>
      <c r="P41" s="76"/>
      <c r="Q41" s="76"/>
      <c r="R41" s="76"/>
      <c r="S41" s="76"/>
    </row>
    <row r="42" spans="2:19" ht="12.75" customHeight="1">
      <c r="B42" s="288"/>
      <c r="C42" s="291"/>
      <c r="D42" s="291"/>
      <c r="E42" s="292"/>
      <c r="F42" s="278"/>
      <c r="G42" s="288"/>
      <c r="H42" s="285"/>
      <c r="I42" s="288"/>
      <c r="J42" s="275"/>
      <c r="K42" s="275"/>
      <c r="L42" s="76"/>
      <c r="M42" s="76"/>
      <c r="N42" s="76"/>
      <c r="O42" s="76"/>
      <c r="P42" s="76"/>
      <c r="Q42" s="76"/>
      <c r="R42" s="76"/>
      <c r="S42" s="76"/>
    </row>
    <row r="43" spans="2:19" ht="12.75" customHeight="1">
      <c r="B43" s="275"/>
      <c r="C43" s="278"/>
      <c r="D43" s="278"/>
      <c r="E43" s="278"/>
      <c r="F43" s="278"/>
      <c r="G43" s="293"/>
      <c r="H43" s="285"/>
      <c r="I43" s="275"/>
      <c r="J43" s="275"/>
      <c r="K43" s="275"/>
      <c r="L43" s="76"/>
      <c r="M43" s="76"/>
      <c r="N43" s="76"/>
      <c r="O43" s="76"/>
      <c r="P43" s="76"/>
      <c r="Q43" s="76"/>
      <c r="R43" s="76"/>
      <c r="S43" s="76"/>
    </row>
    <row r="44" spans="2:19" ht="12.75" customHeight="1">
      <c r="B44" s="76"/>
      <c r="C44" s="78"/>
      <c r="D44" s="78"/>
      <c r="E44" s="78"/>
      <c r="F44" s="78"/>
      <c r="G44" s="76"/>
      <c r="H44" s="274"/>
      <c r="I44" s="76"/>
      <c r="J44" s="76"/>
      <c r="K44" s="76"/>
      <c r="L44" s="76"/>
      <c r="M44" s="76"/>
      <c r="N44" s="76"/>
      <c r="O44" s="76"/>
      <c r="P44" s="76"/>
      <c r="Q44" s="76"/>
      <c r="R44" s="76"/>
      <c r="S44" s="76"/>
    </row>
    <row r="45" spans="2:19">
      <c r="B45" s="78"/>
      <c r="C45" s="78"/>
      <c r="D45" s="78"/>
      <c r="E45" s="78"/>
      <c r="F45" s="78"/>
      <c r="G45" s="80"/>
      <c r="H45" s="76"/>
      <c r="I45" s="76"/>
      <c r="J45" s="76"/>
      <c r="K45" s="76"/>
      <c r="L45" s="76"/>
      <c r="M45" s="76"/>
      <c r="N45" s="76"/>
      <c r="O45" s="76"/>
      <c r="P45" s="76"/>
      <c r="Q45" s="76"/>
      <c r="R45" s="76"/>
      <c r="S45" s="76"/>
    </row>
    <row r="46" spans="2:19">
      <c r="B46" s="76"/>
      <c r="C46" s="76"/>
      <c r="D46" s="76"/>
      <c r="E46" s="76"/>
      <c r="F46" s="76"/>
      <c r="G46" s="76"/>
      <c r="H46" s="76"/>
      <c r="I46" s="76"/>
      <c r="J46" s="76"/>
      <c r="K46" s="76"/>
      <c r="L46" s="76"/>
      <c r="M46" s="76"/>
      <c r="N46" s="76"/>
      <c r="O46" s="76"/>
      <c r="P46" s="76"/>
      <c r="Q46" s="76"/>
      <c r="R46" s="76"/>
      <c r="S46" s="76"/>
    </row>
    <row r="47" spans="2:19">
      <c r="B47" s="76"/>
      <c r="C47" s="76"/>
      <c r="D47" s="76"/>
      <c r="E47" s="76"/>
      <c r="F47" s="76"/>
      <c r="G47" s="79"/>
      <c r="H47" s="79"/>
      <c r="I47" s="79"/>
      <c r="J47" s="79"/>
      <c r="K47" s="76"/>
      <c r="L47" s="76"/>
      <c r="M47" s="76"/>
      <c r="N47" s="76"/>
      <c r="O47" s="76"/>
      <c r="P47" s="76"/>
      <c r="Q47" s="76"/>
      <c r="R47" s="76"/>
      <c r="S47" s="76"/>
    </row>
    <row r="48" spans="2:19">
      <c r="B48" s="76"/>
      <c r="C48" s="83"/>
      <c r="D48" s="83"/>
      <c r="E48" s="83"/>
      <c r="F48" s="83"/>
      <c r="G48" s="82"/>
      <c r="H48" s="82"/>
      <c r="I48" s="82"/>
      <c r="J48" s="82"/>
      <c r="K48" s="82"/>
      <c r="L48" s="83"/>
      <c r="M48" s="81"/>
      <c r="N48" s="81"/>
      <c r="O48" s="81"/>
      <c r="P48" s="83"/>
      <c r="Q48" s="82"/>
      <c r="R48" s="81"/>
      <c r="S48" s="82"/>
    </row>
    <row r="49" spans="2:19">
      <c r="B49" s="76"/>
      <c r="C49" s="83"/>
      <c r="D49" s="83"/>
      <c r="E49" s="83"/>
      <c r="F49" s="83"/>
      <c r="G49" s="82"/>
      <c r="H49" s="82"/>
      <c r="I49" s="82"/>
      <c r="J49" s="82"/>
      <c r="K49" s="82"/>
      <c r="L49" s="83"/>
      <c r="M49" s="81"/>
      <c r="N49" s="81"/>
      <c r="O49" s="81"/>
      <c r="P49" s="83"/>
      <c r="Q49" s="82"/>
      <c r="R49" s="81"/>
      <c r="S49" s="82"/>
    </row>
    <row r="50" spans="2:19">
      <c r="B50" s="76"/>
      <c r="C50" s="83"/>
      <c r="D50" s="83"/>
      <c r="E50" s="83"/>
      <c r="F50" s="83"/>
      <c r="G50" s="82"/>
      <c r="H50" s="82"/>
      <c r="I50" s="82"/>
      <c r="J50" s="82"/>
      <c r="K50" s="82"/>
      <c r="L50" s="83"/>
      <c r="M50" s="81"/>
      <c r="N50" s="81"/>
      <c r="O50" s="81"/>
      <c r="P50" s="83"/>
      <c r="Q50" s="82"/>
      <c r="R50" s="81"/>
      <c r="S50" s="82"/>
    </row>
    <row r="51" spans="2:19">
      <c r="B51" s="76"/>
      <c r="C51" s="83"/>
      <c r="D51" s="83"/>
      <c r="E51" s="83"/>
      <c r="F51" s="83"/>
      <c r="G51" s="82"/>
      <c r="H51" s="82"/>
      <c r="I51" s="82"/>
      <c r="J51" s="82"/>
      <c r="K51" s="82"/>
      <c r="L51" s="83"/>
      <c r="M51" s="81"/>
      <c r="N51" s="81"/>
      <c r="O51" s="81"/>
      <c r="P51" s="83"/>
      <c r="Q51" s="82"/>
      <c r="R51" s="81"/>
      <c r="S51" s="82"/>
    </row>
    <row r="52" spans="2:19">
      <c r="B52" s="76"/>
      <c r="C52" s="83"/>
      <c r="D52" s="83"/>
      <c r="E52" s="83"/>
      <c r="F52" s="83"/>
      <c r="G52" s="82"/>
      <c r="H52" s="82"/>
      <c r="I52" s="82"/>
      <c r="J52" s="82"/>
      <c r="K52" s="82"/>
      <c r="L52" s="83"/>
      <c r="M52" s="81"/>
      <c r="N52" s="81"/>
      <c r="O52" s="81"/>
      <c r="P52" s="83"/>
      <c r="Q52" s="82"/>
      <c r="R52" s="81"/>
      <c r="S52" s="82"/>
    </row>
    <row r="53" spans="2:19">
      <c r="B53" s="76"/>
      <c r="C53" s="83"/>
      <c r="D53" s="83"/>
      <c r="E53" s="83"/>
      <c r="F53" s="83"/>
      <c r="G53" s="82"/>
      <c r="H53" s="82"/>
      <c r="I53" s="82"/>
      <c r="J53" s="82"/>
      <c r="K53" s="82"/>
      <c r="L53" s="83"/>
      <c r="M53" s="81"/>
      <c r="N53" s="81"/>
      <c r="O53" s="81"/>
      <c r="P53" s="83"/>
      <c r="Q53" s="82"/>
      <c r="R53" s="81"/>
      <c r="S53" s="82"/>
    </row>
    <row r="54" spans="2:19">
      <c r="B54" s="76"/>
      <c r="C54" s="83"/>
      <c r="D54" s="83"/>
      <c r="E54" s="83"/>
      <c r="F54" s="83"/>
      <c r="G54" s="82"/>
      <c r="H54" s="82"/>
      <c r="I54" s="82"/>
      <c r="J54" s="82"/>
      <c r="K54" s="82"/>
      <c r="L54" s="83"/>
      <c r="M54" s="81"/>
      <c r="N54" s="81"/>
      <c r="O54" s="81"/>
      <c r="P54" s="83"/>
      <c r="Q54" s="82"/>
      <c r="R54" s="81"/>
      <c r="S54" s="82"/>
    </row>
    <row r="55" spans="2:19">
      <c r="B55" s="76"/>
      <c r="C55" s="83"/>
      <c r="D55" s="83"/>
      <c r="E55" s="83"/>
      <c r="F55" s="83"/>
      <c r="G55" s="82"/>
      <c r="H55" s="82"/>
      <c r="I55" s="82"/>
      <c r="J55" s="82"/>
      <c r="K55" s="82"/>
      <c r="L55" s="83"/>
      <c r="M55" s="81"/>
      <c r="N55" s="81"/>
      <c r="O55" s="81"/>
      <c r="P55" s="83"/>
      <c r="Q55" s="82"/>
      <c r="R55" s="81"/>
      <c r="S55" s="82"/>
    </row>
    <row r="56" spans="2:19">
      <c r="B56" s="76"/>
      <c r="C56" s="83"/>
      <c r="D56" s="83"/>
      <c r="E56" s="83"/>
      <c r="F56" s="83"/>
      <c r="G56" s="82"/>
      <c r="H56" s="82"/>
      <c r="I56" s="82"/>
      <c r="J56" s="82"/>
      <c r="K56" s="82"/>
      <c r="L56" s="83"/>
      <c r="M56" s="81"/>
      <c r="N56" s="81"/>
      <c r="O56" s="81"/>
      <c r="P56" s="83"/>
      <c r="Q56" s="82"/>
      <c r="R56" s="81"/>
      <c r="S56" s="82"/>
    </row>
    <row r="57" spans="2:19">
      <c r="B57" s="76"/>
      <c r="C57" s="83"/>
      <c r="D57" s="83"/>
      <c r="E57" s="83"/>
      <c r="F57" s="83"/>
      <c r="G57" s="82"/>
      <c r="H57" s="82"/>
      <c r="I57" s="82"/>
      <c r="J57" s="82"/>
      <c r="K57" s="82"/>
      <c r="L57" s="83"/>
      <c r="M57" s="81"/>
      <c r="N57" s="81"/>
      <c r="O57" s="81"/>
      <c r="P57" s="83"/>
      <c r="Q57" s="82"/>
      <c r="R57" s="81"/>
      <c r="S57" s="82"/>
    </row>
    <row r="58" spans="2:19">
      <c r="B58" s="76"/>
      <c r="C58" s="76"/>
      <c r="D58" s="76"/>
      <c r="E58" s="76"/>
      <c r="F58" s="76"/>
      <c r="G58" s="76"/>
      <c r="H58" s="76"/>
      <c r="I58" s="76"/>
      <c r="J58" s="76"/>
      <c r="K58" s="76"/>
      <c r="L58" s="83"/>
      <c r="M58" s="81"/>
      <c r="N58" s="81"/>
      <c r="O58" s="81"/>
      <c r="P58" s="76"/>
      <c r="Q58" s="76"/>
      <c r="R58" s="76"/>
      <c r="S58" s="76"/>
    </row>
    <row r="59" spans="2:19">
      <c r="B59" s="76"/>
      <c r="C59" s="76"/>
      <c r="D59" s="83"/>
      <c r="E59" s="76"/>
      <c r="F59" s="76"/>
      <c r="G59" s="79"/>
      <c r="H59" s="79"/>
      <c r="I59" s="79"/>
      <c r="J59" s="79"/>
      <c r="K59" s="76"/>
      <c r="L59" s="76"/>
      <c r="M59" s="76"/>
      <c r="N59" s="76"/>
      <c r="O59" s="76"/>
      <c r="P59" s="76"/>
      <c r="Q59" s="76"/>
      <c r="R59" s="76"/>
      <c r="S59" s="76"/>
    </row>
    <row r="60" spans="2:19">
      <c r="B60" s="76"/>
      <c r="C60" s="83"/>
      <c r="D60" s="83"/>
      <c r="E60" s="83"/>
      <c r="F60" s="83"/>
      <c r="G60" s="82"/>
      <c r="H60" s="82"/>
      <c r="I60" s="82"/>
      <c r="J60" s="82"/>
      <c r="K60" s="82"/>
      <c r="L60" s="83"/>
      <c r="M60" s="81"/>
      <c r="N60" s="81"/>
      <c r="O60" s="81"/>
      <c r="P60" s="83"/>
      <c r="Q60" s="82"/>
      <c r="R60" s="81"/>
      <c r="S60" s="76"/>
    </row>
    <row r="61" spans="2:19">
      <c r="B61" s="76"/>
      <c r="C61" s="83"/>
      <c r="D61" s="83"/>
      <c r="E61" s="83"/>
      <c r="F61" s="83"/>
      <c r="G61" s="82"/>
      <c r="H61" s="82"/>
      <c r="I61" s="82"/>
      <c r="J61" s="82"/>
      <c r="K61" s="82"/>
      <c r="L61" s="83"/>
      <c r="M61" s="81"/>
      <c r="N61" s="81"/>
      <c r="O61" s="81"/>
      <c r="P61" s="83"/>
      <c r="Q61" s="82"/>
      <c r="R61" s="81"/>
      <c r="S61" s="76"/>
    </row>
    <row r="62" spans="2:19">
      <c r="B62" s="76"/>
      <c r="C62" s="83"/>
      <c r="D62" s="83"/>
      <c r="E62" s="83"/>
      <c r="F62" s="83"/>
      <c r="G62" s="82"/>
      <c r="H62" s="82"/>
      <c r="I62" s="82"/>
      <c r="J62" s="82"/>
      <c r="K62" s="82"/>
      <c r="L62" s="83"/>
      <c r="M62" s="81"/>
      <c r="N62" s="81"/>
      <c r="O62" s="81"/>
      <c r="P62" s="83"/>
      <c r="Q62" s="82"/>
      <c r="R62" s="81"/>
      <c r="S62" s="76"/>
    </row>
    <row r="63" spans="2:19">
      <c r="B63" s="76"/>
      <c r="C63" s="83"/>
      <c r="D63" s="83"/>
      <c r="E63" s="83"/>
      <c r="F63" s="83"/>
      <c r="G63" s="82"/>
      <c r="H63" s="82"/>
      <c r="I63" s="82"/>
      <c r="J63" s="82"/>
      <c r="K63" s="82"/>
      <c r="L63" s="83"/>
      <c r="M63" s="81"/>
      <c r="N63" s="81"/>
      <c r="O63" s="81"/>
      <c r="P63" s="83"/>
      <c r="Q63" s="82"/>
      <c r="R63" s="81"/>
      <c r="S63" s="76"/>
    </row>
    <row r="64" spans="2:19">
      <c r="B64" s="76"/>
      <c r="C64" s="83"/>
      <c r="D64" s="83"/>
      <c r="E64" s="83"/>
      <c r="F64" s="83"/>
      <c r="G64" s="82"/>
      <c r="H64" s="82"/>
      <c r="I64" s="82"/>
      <c r="J64" s="82"/>
      <c r="K64" s="82"/>
      <c r="L64" s="83"/>
      <c r="M64" s="81"/>
      <c r="N64" s="81"/>
      <c r="O64" s="81"/>
      <c r="P64" s="83"/>
      <c r="Q64" s="82"/>
      <c r="R64" s="81"/>
      <c r="S64" s="76"/>
    </row>
    <row r="65" spans="2:19">
      <c r="B65" s="76"/>
      <c r="C65" s="83"/>
      <c r="D65" s="83"/>
      <c r="E65" s="83"/>
      <c r="F65" s="83"/>
      <c r="G65" s="82"/>
      <c r="H65" s="82"/>
      <c r="I65" s="82"/>
      <c r="J65" s="82"/>
      <c r="K65" s="82"/>
      <c r="L65" s="83"/>
      <c r="M65" s="81"/>
      <c r="N65" s="81"/>
      <c r="O65" s="81"/>
      <c r="P65" s="83"/>
      <c r="Q65" s="82"/>
      <c r="R65" s="81"/>
      <c r="S65" s="76"/>
    </row>
    <row r="66" spans="2:19">
      <c r="B66" s="76"/>
      <c r="C66" s="83"/>
      <c r="D66" s="83"/>
      <c r="E66" s="83"/>
      <c r="F66" s="83"/>
      <c r="G66" s="82"/>
      <c r="H66" s="82"/>
      <c r="I66" s="82"/>
      <c r="J66" s="82"/>
      <c r="K66" s="82"/>
      <c r="L66" s="83"/>
      <c r="M66" s="81"/>
      <c r="N66" s="81"/>
      <c r="O66" s="81"/>
      <c r="P66" s="83"/>
      <c r="Q66" s="82"/>
      <c r="R66" s="81"/>
      <c r="S66" s="76"/>
    </row>
    <row r="67" spans="2:19">
      <c r="B67" s="76"/>
      <c r="C67" s="83"/>
      <c r="D67" s="83"/>
      <c r="E67" s="83"/>
      <c r="F67" s="83"/>
      <c r="G67" s="82"/>
      <c r="H67" s="82"/>
      <c r="I67" s="82"/>
      <c r="J67" s="82"/>
      <c r="K67" s="82"/>
      <c r="L67" s="83"/>
      <c r="M67" s="81"/>
      <c r="N67" s="81"/>
      <c r="O67" s="81"/>
      <c r="P67" s="83"/>
      <c r="Q67" s="82"/>
      <c r="R67" s="81"/>
      <c r="S67" s="76"/>
    </row>
    <row r="68" spans="2:19">
      <c r="B68" s="76"/>
      <c r="C68" s="83"/>
      <c r="D68" s="83"/>
      <c r="E68" s="83"/>
      <c r="F68" s="83"/>
      <c r="G68" s="82"/>
      <c r="H68" s="82"/>
      <c r="I68" s="82"/>
      <c r="J68" s="82"/>
      <c r="K68" s="82"/>
      <c r="L68" s="83"/>
      <c r="M68" s="81"/>
      <c r="N68" s="81"/>
      <c r="O68" s="81"/>
      <c r="P68" s="83"/>
      <c r="Q68" s="82"/>
      <c r="R68" s="81"/>
      <c r="S68" s="76"/>
    </row>
    <row r="69" spans="2:19">
      <c r="B69" s="76"/>
      <c r="C69" s="83"/>
      <c r="D69" s="83"/>
      <c r="E69" s="83"/>
      <c r="F69" s="83"/>
      <c r="G69" s="82"/>
      <c r="H69" s="82"/>
      <c r="I69" s="82"/>
      <c r="J69" s="82"/>
      <c r="K69" s="82"/>
      <c r="L69" s="83"/>
      <c r="M69" s="81"/>
      <c r="N69" s="81"/>
      <c r="O69" s="81"/>
      <c r="P69" s="83"/>
      <c r="Q69" s="82"/>
      <c r="R69" s="81"/>
      <c r="S69" s="76"/>
    </row>
    <row r="70" spans="2:19">
      <c r="B70" s="76"/>
      <c r="C70" s="76"/>
      <c r="D70" s="76"/>
      <c r="E70" s="76"/>
      <c r="F70" s="76"/>
      <c r="G70" s="76"/>
      <c r="H70" s="76"/>
      <c r="I70" s="76"/>
      <c r="J70" s="76"/>
      <c r="K70" s="76"/>
      <c r="L70" s="83"/>
      <c r="M70" s="81"/>
      <c r="N70" s="81"/>
      <c r="O70" s="81"/>
      <c r="P70" s="76"/>
      <c r="Q70" s="76"/>
      <c r="R70" s="76"/>
      <c r="S70" s="76"/>
    </row>
    <row r="71" spans="2:19">
      <c r="B71" s="76"/>
      <c r="C71" s="76"/>
      <c r="D71" s="76"/>
      <c r="E71" s="76"/>
      <c r="F71" s="76"/>
      <c r="G71" s="79"/>
      <c r="H71" s="79"/>
      <c r="I71" s="79"/>
      <c r="J71" s="79"/>
      <c r="K71" s="76"/>
      <c r="L71" s="76"/>
      <c r="M71" s="76"/>
      <c r="N71" s="76"/>
      <c r="O71" s="76"/>
      <c r="P71" s="76"/>
      <c r="Q71" s="76"/>
      <c r="R71" s="76"/>
      <c r="S71" s="76"/>
    </row>
    <row r="72" spans="2:19">
      <c r="B72" s="76"/>
      <c r="C72" s="83"/>
      <c r="D72" s="83"/>
      <c r="E72" s="83"/>
      <c r="F72" s="83"/>
      <c r="G72" s="82"/>
      <c r="H72" s="82"/>
      <c r="I72" s="82"/>
      <c r="J72" s="82"/>
      <c r="K72" s="82"/>
      <c r="L72" s="83"/>
      <c r="M72" s="81"/>
      <c r="N72" s="81"/>
      <c r="O72" s="81"/>
      <c r="P72" s="83"/>
      <c r="Q72" s="82"/>
      <c r="R72" s="84"/>
      <c r="S72" s="76"/>
    </row>
    <row r="73" spans="2:19">
      <c r="B73" s="76"/>
      <c r="C73" s="83"/>
      <c r="D73" s="83"/>
      <c r="E73" s="83"/>
      <c r="F73" s="83"/>
      <c r="G73" s="82"/>
      <c r="H73" s="82"/>
      <c r="I73" s="82"/>
      <c r="J73" s="82"/>
      <c r="K73" s="82"/>
      <c r="L73" s="83"/>
      <c r="M73" s="81"/>
      <c r="N73" s="81"/>
      <c r="O73" s="81"/>
      <c r="P73" s="83"/>
      <c r="Q73" s="82"/>
      <c r="R73" s="84"/>
      <c r="S73" s="76"/>
    </row>
    <row r="74" spans="2:19">
      <c r="B74" s="76"/>
      <c r="C74" s="83"/>
      <c r="D74" s="83"/>
      <c r="E74" s="83"/>
      <c r="F74" s="83"/>
      <c r="G74" s="82"/>
      <c r="H74" s="82"/>
      <c r="I74" s="82"/>
      <c r="J74" s="82"/>
      <c r="K74" s="82"/>
      <c r="L74" s="83"/>
      <c r="M74" s="81"/>
      <c r="N74" s="81"/>
      <c r="O74" s="81"/>
      <c r="P74" s="83"/>
      <c r="Q74" s="82"/>
      <c r="R74" s="84"/>
      <c r="S74" s="76"/>
    </row>
    <row r="75" spans="2:19">
      <c r="B75" s="76"/>
      <c r="C75" s="83"/>
      <c r="D75" s="83"/>
      <c r="E75" s="83"/>
      <c r="F75" s="83"/>
      <c r="G75" s="82"/>
      <c r="H75" s="82"/>
      <c r="I75" s="82"/>
      <c r="J75" s="82"/>
      <c r="K75" s="82"/>
      <c r="L75" s="83"/>
      <c r="M75" s="81"/>
      <c r="N75" s="81"/>
      <c r="O75" s="81"/>
      <c r="P75" s="83"/>
      <c r="Q75" s="82"/>
      <c r="R75" s="84"/>
      <c r="S75" s="76"/>
    </row>
    <row r="76" spans="2:19">
      <c r="B76" s="76"/>
      <c r="C76" s="83"/>
      <c r="D76" s="83"/>
      <c r="E76" s="83"/>
      <c r="F76" s="83"/>
      <c r="G76" s="82"/>
      <c r="H76" s="82"/>
      <c r="I76" s="82"/>
      <c r="J76" s="82"/>
      <c r="K76" s="82"/>
      <c r="L76" s="83"/>
      <c r="M76" s="81"/>
      <c r="N76" s="81"/>
      <c r="O76" s="81"/>
      <c r="P76" s="83"/>
      <c r="Q76" s="82"/>
      <c r="R76" s="84"/>
      <c r="S76" s="76"/>
    </row>
    <row r="77" spans="2:19">
      <c r="B77" s="76"/>
      <c r="C77" s="83"/>
      <c r="D77" s="83"/>
      <c r="E77" s="83"/>
      <c r="F77" s="83"/>
      <c r="G77" s="82"/>
      <c r="H77" s="82"/>
      <c r="I77" s="82"/>
      <c r="J77" s="82"/>
      <c r="K77" s="82"/>
      <c r="L77" s="83"/>
      <c r="M77" s="81"/>
      <c r="N77" s="81"/>
      <c r="O77" s="81"/>
      <c r="P77" s="83"/>
      <c r="Q77" s="82"/>
      <c r="R77" s="84"/>
      <c r="S77" s="76"/>
    </row>
    <row r="78" spans="2:19">
      <c r="B78" s="76"/>
      <c r="C78" s="83"/>
      <c r="D78" s="83"/>
      <c r="E78" s="83"/>
      <c r="F78" s="83"/>
      <c r="G78" s="82"/>
      <c r="H78" s="82"/>
      <c r="I78" s="82"/>
      <c r="J78" s="82"/>
      <c r="K78" s="82"/>
      <c r="L78" s="83"/>
      <c r="M78" s="81"/>
      <c r="N78" s="81"/>
      <c r="O78" s="81"/>
      <c r="P78" s="83"/>
      <c r="Q78" s="82"/>
      <c r="R78" s="84"/>
      <c r="S78" s="76"/>
    </row>
    <row r="79" spans="2:19">
      <c r="B79" s="76"/>
      <c r="C79" s="83"/>
      <c r="D79" s="83"/>
      <c r="E79" s="83"/>
      <c r="F79" s="83"/>
      <c r="G79" s="82"/>
      <c r="H79" s="82"/>
      <c r="I79" s="82"/>
      <c r="J79" s="82"/>
      <c r="K79" s="82"/>
      <c r="L79" s="83"/>
      <c r="M79" s="81"/>
      <c r="N79" s="81"/>
      <c r="O79" s="81"/>
      <c r="P79" s="83"/>
      <c r="Q79" s="82"/>
      <c r="R79" s="84"/>
      <c r="S79" s="76"/>
    </row>
    <row r="80" spans="2:19">
      <c r="B80" s="76"/>
      <c r="C80" s="83"/>
      <c r="D80" s="83"/>
      <c r="E80" s="83"/>
      <c r="F80" s="83"/>
      <c r="G80" s="82"/>
      <c r="H80" s="82"/>
      <c r="I80" s="82"/>
      <c r="J80" s="82"/>
      <c r="K80" s="82"/>
      <c r="L80" s="83"/>
      <c r="M80" s="81"/>
      <c r="N80" s="81"/>
      <c r="O80" s="81"/>
      <c r="P80" s="83"/>
      <c r="Q80" s="82"/>
      <c r="R80" s="84"/>
      <c r="S80" s="76"/>
    </row>
    <row r="81" spans="2:19">
      <c r="B81" s="76"/>
      <c r="C81" s="83"/>
      <c r="D81" s="83"/>
      <c r="E81" s="83"/>
      <c r="F81" s="83"/>
      <c r="G81" s="82"/>
      <c r="H81" s="82"/>
      <c r="I81" s="82"/>
      <c r="J81" s="82"/>
      <c r="K81" s="82"/>
      <c r="L81" s="83"/>
      <c r="M81" s="81"/>
      <c r="N81" s="81"/>
      <c r="O81" s="81"/>
      <c r="P81" s="83"/>
      <c r="Q81" s="82"/>
      <c r="R81" s="84"/>
      <c r="S81" s="76"/>
    </row>
    <row r="82" spans="2:19">
      <c r="B82" s="76"/>
      <c r="C82" s="76"/>
      <c r="D82" s="76"/>
      <c r="E82" s="76"/>
      <c r="F82" s="76"/>
      <c r="G82" s="76"/>
      <c r="H82" s="76"/>
      <c r="I82" s="76"/>
      <c r="J82" s="76"/>
      <c r="K82" s="76"/>
      <c r="L82" s="83"/>
      <c r="M82" s="81"/>
      <c r="N82" s="81"/>
      <c r="O82" s="81"/>
      <c r="P82" s="76"/>
      <c r="Q82" s="76"/>
      <c r="R82" s="76"/>
      <c r="S82" s="76"/>
    </row>
    <row r="83" spans="2:19">
      <c r="B83" s="76"/>
      <c r="C83" s="76"/>
      <c r="D83" s="76"/>
      <c r="E83" s="76"/>
      <c r="F83" s="83"/>
      <c r="G83" s="79"/>
      <c r="H83" s="79"/>
      <c r="I83" s="79"/>
      <c r="J83" s="79"/>
      <c r="K83" s="76"/>
      <c r="L83" s="76"/>
      <c r="M83" s="76"/>
      <c r="N83" s="76"/>
      <c r="O83" s="76"/>
      <c r="P83" s="76"/>
      <c r="Q83" s="76"/>
      <c r="R83" s="76"/>
      <c r="S83" s="76"/>
    </row>
    <row r="84" spans="2:19">
      <c r="B84" s="76"/>
      <c r="C84" s="83"/>
      <c r="D84" s="83"/>
      <c r="E84" s="83"/>
      <c r="F84" s="83"/>
      <c r="G84" s="82"/>
      <c r="H84" s="82"/>
      <c r="I84" s="82"/>
      <c r="J84" s="82"/>
      <c r="K84" s="82"/>
      <c r="L84" s="83"/>
      <c r="M84" s="81"/>
      <c r="N84" s="81"/>
      <c r="O84" s="81"/>
      <c r="P84" s="83"/>
      <c r="Q84" s="82"/>
      <c r="R84" s="84"/>
      <c r="S84" s="85"/>
    </row>
    <row r="85" spans="2:19">
      <c r="B85" s="76"/>
      <c r="C85" s="83"/>
      <c r="D85" s="83"/>
      <c r="E85" s="83"/>
      <c r="F85" s="83"/>
      <c r="G85" s="82"/>
      <c r="H85" s="82"/>
      <c r="I85" s="82"/>
      <c r="J85" s="82"/>
      <c r="K85" s="82"/>
      <c r="L85" s="83"/>
      <c r="M85" s="81"/>
      <c r="N85" s="81"/>
      <c r="O85" s="81"/>
      <c r="P85" s="83"/>
      <c r="Q85" s="82"/>
      <c r="R85" s="84"/>
      <c r="S85" s="76"/>
    </row>
    <row r="86" spans="2:19">
      <c r="B86" s="76"/>
      <c r="C86" s="83"/>
      <c r="D86" s="83"/>
      <c r="E86" s="83"/>
      <c r="F86" s="83"/>
      <c r="G86" s="82"/>
      <c r="H86" s="82"/>
      <c r="I86" s="82"/>
      <c r="J86" s="82"/>
      <c r="K86" s="82"/>
      <c r="L86" s="83"/>
      <c r="M86" s="81"/>
      <c r="N86" s="81"/>
      <c r="O86" s="81"/>
      <c r="P86" s="83"/>
      <c r="Q86" s="82"/>
      <c r="R86" s="84"/>
      <c r="S86" s="76"/>
    </row>
    <row r="87" spans="2:19">
      <c r="B87" s="76"/>
      <c r="C87" s="83"/>
      <c r="D87" s="83"/>
      <c r="E87" s="83"/>
      <c r="F87" s="83"/>
      <c r="G87" s="82"/>
      <c r="H87" s="82"/>
      <c r="I87" s="82"/>
      <c r="J87" s="82"/>
      <c r="K87" s="82"/>
      <c r="L87" s="83"/>
      <c r="M87" s="81"/>
      <c r="N87" s="81"/>
      <c r="O87" s="81"/>
      <c r="P87" s="83"/>
      <c r="Q87" s="82"/>
      <c r="R87" s="84"/>
      <c r="S87" s="76"/>
    </row>
    <row r="88" spans="2:19">
      <c r="B88" s="76"/>
      <c r="C88" s="83"/>
      <c r="D88" s="83"/>
      <c r="E88" s="83"/>
      <c r="F88" s="83"/>
      <c r="G88" s="82"/>
      <c r="H88" s="82"/>
      <c r="I88" s="82"/>
      <c r="J88" s="82"/>
      <c r="K88" s="82"/>
      <c r="L88" s="83"/>
      <c r="M88" s="81"/>
      <c r="N88" s="81"/>
      <c r="O88" s="81"/>
      <c r="P88" s="83"/>
      <c r="Q88" s="82"/>
      <c r="R88" s="84"/>
      <c r="S88" s="76"/>
    </row>
    <row r="89" spans="2:19">
      <c r="B89" s="76"/>
      <c r="C89" s="83"/>
      <c r="D89" s="83"/>
      <c r="E89" s="83"/>
      <c r="F89" s="83"/>
      <c r="G89" s="82"/>
      <c r="H89" s="82"/>
      <c r="I89" s="82"/>
      <c r="J89" s="82"/>
      <c r="K89" s="82"/>
      <c r="L89" s="83"/>
      <c r="M89" s="81"/>
      <c r="N89" s="81"/>
      <c r="O89" s="81"/>
      <c r="P89" s="83"/>
      <c r="Q89" s="82"/>
      <c r="R89" s="84"/>
      <c r="S89" s="76"/>
    </row>
    <row r="90" spans="2:19">
      <c r="B90" s="76"/>
      <c r="C90" s="83"/>
      <c r="D90" s="83"/>
      <c r="E90" s="83"/>
      <c r="F90" s="83"/>
      <c r="G90" s="82"/>
      <c r="H90" s="82"/>
      <c r="I90" s="82"/>
      <c r="J90" s="82"/>
      <c r="K90" s="82"/>
      <c r="L90" s="83"/>
      <c r="M90" s="81"/>
      <c r="N90" s="81"/>
      <c r="O90" s="81"/>
      <c r="P90" s="83"/>
      <c r="Q90" s="82"/>
      <c r="R90" s="84"/>
      <c r="S90" s="76"/>
    </row>
    <row r="91" spans="2:19">
      <c r="B91" s="76"/>
      <c r="C91" s="83"/>
      <c r="D91" s="83"/>
      <c r="E91" s="83"/>
      <c r="F91" s="83"/>
      <c r="G91" s="82"/>
      <c r="H91" s="82"/>
      <c r="I91" s="82"/>
      <c r="J91" s="82"/>
      <c r="K91" s="82"/>
      <c r="L91" s="83"/>
      <c r="M91" s="81"/>
      <c r="N91" s="81"/>
      <c r="O91" s="81"/>
      <c r="P91" s="83"/>
      <c r="Q91" s="82"/>
      <c r="R91" s="84"/>
      <c r="S91" s="76"/>
    </row>
    <row r="92" spans="2:19">
      <c r="B92" s="76"/>
      <c r="C92" s="83"/>
      <c r="D92" s="83"/>
      <c r="E92" s="83"/>
      <c r="F92" s="83"/>
      <c r="G92" s="82"/>
      <c r="H92" s="82"/>
      <c r="I92" s="82"/>
      <c r="J92" s="82"/>
      <c r="K92" s="82"/>
      <c r="L92" s="83"/>
      <c r="M92" s="81"/>
      <c r="N92" s="81"/>
      <c r="O92" s="81"/>
      <c r="P92" s="83"/>
      <c r="Q92" s="82"/>
      <c r="R92" s="84"/>
      <c r="S92" s="76"/>
    </row>
    <row r="93" spans="2:19">
      <c r="B93" s="76"/>
      <c r="C93" s="83"/>
      <c r="D93" s="83"/>
      <c r="E93" s="83"/>
      <c r="F93" s="83"/>
      <c r="G93" s="82"/>
      <c r="H93" s="82"/>
      <c r="I93" s="82"/>
      <c r="J93" s="82"/>
      <c r="K93" s="82"/>
      <c r="L93" s="83"/>
      <c r="M93" s="81"/>
      <c r="N93" s="81"/>
      <c r="O93" s="81"/>
      <c r="P93" s="83"/>
      <c r="Q93" s="82"/>
      <c r="R93" s="84"/>
      <c r="S93" s="76"/>
    </row>
    <row r="94" spans="2:19">
      <c r="B94" s="76"/>
      <c r="C94" s="76"/>
      <c r="D94" s="76"/>
      <c r="E94" s="76"/>
      <c r="F94" s="76"/>
      <c r="G94" s="76"/>
      <c r="H94" s="76"/>
      <c r="I94" s="76"/>
      <c r="J94" s="76"/>
      <c r="K94" s="76"/>
      <c r="L94" s="76"/>
      <c r="M94" s="76"/>
      <c r="N94" s="76"/>
      <c r="O94" s="76"/>
      <c r="P94" s="76"/>
      <c r="Q94" s="76"/>
      <c r="R94" s="76"/>
      <c r="S94" s="76"/>
    </row>
    <row r="95" spans="2:19">
      <c r="B95" s="76"/>
      <c r="C95" s="76"/>
      <c r="D95" s="76"/>
      <c r="E95" s="76"/>
      <c r="F95" s="76"/>
      <c r="G95" s="76"/>
      <c r="H95" s="76"/>
      <c r="I95" s="76"/>
      <c r="J95" s="76"/>
      <c r="K95" s="76"/>
      <c r="L95" s="78"/>
      <c r="M95" s="81"/>
      <c r="N95" s="81"/>
      <c r="O95" s="81"/>
      <c r="P95" s="76"/>
      <c r="Q95" s="76"/>
      <c r="R95" s="76"/>
      <c r="S95" s="76"/>
    </row>
    <row r="96" spans="2:19">
      <c r="B96" s="76"/>
      <c r="C96" s="76"/>
      <c r="D96" s="76"/>
      <c r="E96" s="76"/>
      <c r="F96" s="76"/>
      <c r="G96" s="76"/>
      <c r="H96" s="76"/>
      <c r="I96" s="83"/>
      <c r="J96" s="76"/>
      <c r="K96" s="76"/>
      <c r="L96" s="76"/>
      <c r="M96" s="76"/>
      <c r="N96" s="76"/>
      <c r="O96" s="76"/>
      <c r="P96" s="76"/>
      <c r="Q96" s="76"/>
      <c r="R96" s="76"/>
      <c r="S96" s="76"/>
    </row>
    <row r="97" spans="2:19">
      <c r="B97" s="76"/>
      <c r="C97" s="76"/>
      <c r="D97" s="76"/>
      <c r="E97" s="76"/>
      <c r="F97" s="76"/>
      <c r="G97" s="76"/>
      <c r="H97" s="76"/>
      <c r="I97" s="76"/>
      <c r="J97" s="76"/>
      <c r="K97" s="76"/>
      <c r="L97" s="76"/>
      <c r="M97" s="76"/>
      <c r="N97" s="76"/>
      <c r="O97" s="76"/>
      <c r="P97" s="76"/>
      <c r="Q97" s="76"/>
      <c r="R97" s="76"/>
      <c r="S97" s="76"/>
    </row>
    <row r="98" spans="2:19">
      <c r="B98" s="76"/>
      <c r="C98" s="76"/>
      <c r="D98" s="76"/>
      <c r="E98" s="76"/>
      <c r="F98" s="76"/>
      <c r="G98" s="76"/>
      <c r="H98" s="76"/>
      <c r="I98" s="76"/>
      <c r="J98" s="76"/>
      <c r="K98" s="76"/>
      <c r="L98" s="76"/>
      <c r="M98" s="76"/>
      <c r="N98" s="76"/>
      <c r="O98" s="76"/>
      <c r="P98" s="76"/>
      <c r="Q98" s="76"/>
      <c r="R98" s="76"/>
      <c r="S98" s="76"/>
    </row>
    <row r="99" spans="2:19">
      <c r="B99" s="76"/>
      <c r="C99" s="76"/>
      <c r="D99" s="76"/>
      <c r="E99" s="76"/>
      <c r="F99" s="76"/>
      <c r="G99" s="76"/>
      <c r="H99" s="76"/>
      <c r="I99" s="76"/>
      <c r="J99" s="76"/>
      <c r="K99" s="76"/>
      <c r="L99" s="76"/>
      <c r="M99" s="76"/>
      <c r="N99" s="76"/>
      <c r="O99" s="76"/>
      <c r="P99" s="76"/>
      <c r="Q99" s="76"/>
      <c r="R99" s="76"/>
      <c r="S99" s="76"/>
    </row>
    <row r="100" spans="2:19">
      <c r="B100" s="76"/>
      <c r="C100" s="76"/>
      <c r="D100" s="76"/>
      <c r="E100" s="76"/>
      <c r="F100" s="76"/>
      <c r="G100" s="76"/>
      <c r="H100" s="76"/>
      <c r="I100" s="76"/>
      <c r="J100" s="76"/>
      <c r="K100" s="76"/>
      <c r="L100" s="76"/>
      <c r="M100" s="76"/>
      <c r="N100" s="76"/>
      <c r="O100" s="76"/>
      <c r="P100" s="76"/>
      <c r="Q100" s="76"/>
      <c r="R100" s="76"/>
      <c r="S100" s="76"/>
    </row>
  </sheetData>
  <mergeCells count="1">
    <mergeCell ref="B9:K9"/>
  </mergeCells>
  <printOptions horizontalCentered="1" verticalCentered="1"/>
  <pageMargins left="0.19685039370078741" right="0.47244094488188981" top="0.6692913385826772" bottom="0.59055118110236227" header="0" footer="0"/>
  <pageSetup orientation="landscape" horizontalDpi="300" verticalDpi="300" r:id="rId1"/>
  <headerFooter>
    <oddHeader>&amp;L&amp;"Arial,Negrita"&amp;12&amp;KFF0000Índice&amp;RFecha de impresión: &amp;D</oddHeader>
    <oddFooter>&amp;L&amp;Z&amp;F
Hoja: &amp;A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0066"/>
    <pageSetUpPr fitToPage="1"/>
  </sheetPr>
  <dimension ref="B4:S103"/>
  <sheetViews>
    <sheetView showGridLines="0" showRowColHeaders="0" zoomScale="150" zoomScaleNormal="150" workbookViewId="0"/>
  </sheetViews>
  <sheetFormatPr baseColWidth="10" defaultColWidth="11.44140625" defaultRowHeight="15"/>
  <cols>
    <col min="1" max="1" width="26.109375" style="1" customWidth="1"/>
    <col min="2" max="2" width="56.109375" style="86" customWidth="1"/>
    <col min="3" max="3" width="13.33203125" style="1" customWidth="1"/>
    <col min="4" max="4" width="11.44140625" style="1"/>
    <col min="5" max="5" width="11.5546875" style="1" customWidth="1"/>
    <col min="6" max="16384" width="11.44140625" style="1"/>
  </cols>
  <sheetData>
    <row r="4" spans="2:6" ht="70.5" customHeight="1">
      <c r="B4" s="1"/>
      <c r="C4" s="87"/>
      <c r="D4" s="87"/>
      <c r="E4" s="87"/>
      <c r="F4" s="87"/>
    </row>
    <row r="6" spans="2:6" ht="15.6" thickBot="1"/>
    <row r="7" spans="2:6" ht="16.2" thickTop="1">
      <c r="B7" s="150" t="s">
        <v>69</v>
      </c>
      <c r="C7" s="100">
        <v>100</v>
      </c>
    </row>
    <row r="8" spans="2:6" ht="18">
      <c r="B8" s="151" t="s">
        <v>68</v>
      </c>
      <c r="C8" s="101">
        <v>1</v>
      </c>
    </row>
    <row r="9" spans="2:6" ht="18">
      <c r="B9" s="151" t="s">
        <v>106</v>
      </c>
      <c r="C9" s="101">
        <v>1</v>
      </c>
    </row>
    <row r="10" spans="2:6" ht="18">
      <c r="B10" s="151" t="s">
        <v>107</v>
      </c>
      <c r="C10" s="101">
        <v>1</v>
      </c>
    </row>
    <row r="11" spans="2:6" ht="18">
      <c r="B11" s="151" t="s">
        <v>71</v>
      </c>
      <c r="C11" s="101">
        <v>1</v>
      </c>
    </row>
    <row r="12" spans="2:6" ht="18">
      <c r="B12" s="151" t="s">
        <v>70</v>
      </c>
      <c r="C12" s="103">
        <v>100</v>
      </c>
    </row>
    <row r="13" spans="2:6" ht="18">
      <c r="B13" s="151" t="s">
        <v>72</v>
      </c>
      <c r="C13" s="103">
        <v>20</v>
      </c>
    </row>
    <row r="14" spans="2:6" ht="18">
      <c r="B14" s="151" t="s">
        <v>73</v>
      </c>
      <c r="C14" s="103">
        <v>30</v>
      </c>
    </row>
    <row r="15" spans="2:6" ht="15.6">
      <c r="B15" s="151" t="s">
        <v>74</v>
      </c>
      <c r="C15" s="103">
        <v>60</v>
      </c>
    </row>
    <row r="16" spans="2:6" ht="16.2">
      <c r="B16" s="306" t="s">
        <v>75</v>
      </c>
      <c r="C16" s="103">
        <v>1</v>
      </c>
    </row>
    <row r="17" spans="2:19" ht="16.2">
      <c r="B17" s="151" t="s">
        <v>76</v>
      </c>
      <c r="C17" s="102">
        <v>0.01</v>
      </c>
    </row>
    <row r="18" spans="2:19" ht="16.2">
      <c r="B18" s="151" t="s">
        <v>77</v>
      </c>
      <c r="C18" s="102">
        <v>0.01</v>
      </c>
      <c r="D18" s="91"/>
      <c r="E18" s="91"/>
      <c r="F18" s="91"/>
      <c r="G18" s="91"/>
      <c r="H18" s="91"/>
      <c r="I18" s="91"/>
      <c r="J18" s="91"/>
      <c r="K18" s="91"/>
      <c r="L18" s="91"/>
      <c r="M18" s="91"/>
      <c r="N18" s="91"/>
      <c r="O18" s="91"/>
      <c r="P18" s="91"/>
      <c r="Q18" s="91"/>
      <c r="R18" s="91"/>
      <c r="S18" s="91"/>
    </row>
    <row r="19" spans="2:19" ht="16.2" thickBot="1">
      <c r="B19" s="152" t="s">
        <v>81</v>
      </c>
      <c r="C19" s="104">
        <v>5.0000000000000001E-3</v>
      </c>
      <c r="F19" s="91"/>
      <c r="G19" s="91"/>
      <c r="H19" s="91"/>
      <c r="I19" s="91"/>
      <c r="J19" s="91"/>
      <c r="K19" s="91"/>
      <c r="L19" s="91"/>
      <c r="M19" s="91"/>
      <c r="N19" s="91"/>
      <c r="O19" s="91"/>
      <c r="P19" s="91"/>
      <c r="Q19" s="91"/>
      <c r="R19" s="91"/>
      <c r="S19" s="91"/>
    </row>
    <row r="20" spans="2:19" ht="15.6" thickTop="1">
      <c r="F20" s="91"/>
      <c r="G20" s="91"/>
      <c r="H20" s="91"/>
      <c r="I20" s="91"/>
      <c r="J20" s="91"/>
      <c r="K20" s="91"/>
      <c r="L20" s="91"/>
      <c r="M20" s="91"/>
      <c r="N20" s="91"/>
      <c r="O20" s="91"/>
      <c r="P20" s="91"/>
      <c r="Q20" s="91"/>
      <c r="R20" s="91"/>
      <c r="S20" s="91"/>
    </row>
    <row r="21" spans="2:19">
      <c r="F21" s="91"/>
      <c r="G21" s="91"/>
      <c r="H21" s="91"/>
      <c r="I21" s="91"/>
      <c r="J21" s="91"/>
      <c r="K21" s="91"/>
      <c r="L21" s="91"/>
      <c r="M21" s="91"/>
      <c r="N21" s="91"/>
      <c r="O21" s="91"/>
      <c r="P21" s="91"/>
      <c r="Q21" s="91"/>
      <c r="R21" s="91"/>
      <c r="S21" s="91"/>
    </row>
    <row r="22" spans="2:19">
      <c r="F22" s="91"/>
      <c r="G22" s="91"/>
      <c r="H22" s="91"/>
      <c r="I22" s="91"/>
      <c r="J22" s="91"/>
      <c r="K22" s="91"/>
      <c r="L22" s="91"/>
      <c r="M22" s="91"/>
      <c r="N22" s="91"/>
      <c r="O22" s="91"/>
      <c r="P22" s="91"/>
      <c r="Q22" s="91"/>
      <c r="R22" s="91"/>
      <c r="S22" s="91"/>
    </row>
    <row r="23" spans="2:19" ht="33.75" customHeight="1">
      <c r="D23" s="105"/>
      <c r="F23" s="91"/>
      <c r="G23" s="91"/>
      <c r="H23" s="91"/>
      <c r="I23" s="91"/>
      <c r="J23" s="91"/>
      <c r="K23" s="91"/>
      <c r="L23" s="91"/>
      <c r="M23" s="91"/>
      <c r="N23" s="91"/>
      <c r="O23" s="91"/>
      <c r="P23" s="91"/>
      <c r="Q23" s="91"/>
      <c r="R23" s="91"/>
      <c r="S23" s="91"/>
    </row>
    <row r="24" spans="2:19" ht="34.5" customHeight="1">
      <c r="D24" s="106"/>
      <c r="F24" s="91"/>
      <c r="G24" s="91"/>
      <c r="H24" s="91"/>
      <c r="I24" s="91"/>
      <c r="J24" s="91"/>
      <c r="K24" s="91"/>
      <c r="L24" s="91"/>
      <c r="M24" s="91"/>
      <c r="N24" s="91"/>
      <c r="O24" s="91"/>
      <c r="P24" s="91"/>
      <c r="Q24" s="91"/>
      <c r="R24" s="91"/>
      <c r="S24" s="91"/>
    </row>
    <row r="25" spans="2:19" ht="19.5" customHeight="1">
      <c r="D25" s="106"/>
      <c r="E25" s="106"/>
      <c r="F25" s="91"/>
      <c r="G25" s="91"/>
      <c r="H25" s="91"/>
      <c r="I25" s="91"/>
      <c r="J25" s="91"/>
      <c r="K25" s="91"/>
      <c r="L25" s="91"/>
      <c r="M25" s="91"/>
      <c r="N25" s="91"/>
      <c r="O25" s="91"/>
      <c r="P25" s="91"/>
      <c r="Q25" s="91"/>
      <c r="R25" s="91"/>
      <c r="S25" s="91"/>
    </row>
    <row r="26" spans="2:19" ht="12.75" customHeight="1">
      <c r="B26" s="90"/>
      <c r="C26" s="91"/>
      <c r="D26" s="91"/>
      <c r="E26" s="91"/>
      <c r="F26" s="91"/>
      <c r="G26" s="91"/>
      <c r="H26" s="91"/>
      <c r="I26" s="91"/>
      <c r="J26" s="91"/>
      <c r="K26" s="91"/>
      <c r="L26" s="91"/>
      <c r="M26" s="91"/>
      <c r="N26" s="91"/>
      <c r="O26" s="91"/>
      <c r="P26" s="91"/>
      <c r="Q26" s="91"/>
      <c r="R26" s="91"/>
      <c r="S26" s="91"/>
    </row>
    <row r="27" spans="2:19" ht="12.75" customHeight="1">
      <c r="B27" s="90"/>
      <c r="C27" s="91"/>
      <c r="D27" s="91"/>
      <c r="E27" s="91"/>
      <c r="F27" s="91"/>
      <c r="G27" s="91"/>
      <c r="H27" s="91"/>
      <c r="I27" s="91"/>
      <c r="J27" s="91"/>
      <c r="K27" s="91"/>
      <c r="L27" s="91"/>
      <c r="M27" s="91"/>
      <c r="N27" s="91"/>
      <c r="O27" s="91"/>
      <c r="P27" s="91"/>
      <c r="Q27" s="91"/>
      <c r="R27" s="91"/>
      <c r="S27" s="91"/>
    </row>
    <row r="28" spans="2:19" ht="12.75" customHeight="1">
      <c r="B28" s="90"/>
      <c r="C28" s="91"/>
      <c r="D28" s="91"/>
      <c r="E28" s="91"/>
      <c r="F28" s="91"/>
      <c r="G28" s="91"/>
      <c r="H28" s="91"/>
      <c r="I28" s="91"/>
      <c r="J28" s="91"/>
      <c r="K28" s="91"/>
      <c r="L28" s="91"/>
      <c r="M28" s="91"/>
      <c r="N28" s="91"/>
      <c r="O28" s="91"/>
      <c r="P28" s="91"/>
      <c r="Q28" s="91"/>
      <c r="R28" s="91"/>
      <c r="S28" s="91"/>
    </row>
    <row r="29" spans="2:19" ht="12.75" customHeight="1">
      <c r="B29" s="90"/>
      <c r="C29" s="91"/>
      <c r="D29" s="92"/>
      <c r="E29" s="92"/>
      <c r="F29" s="92"/>
      <c r="G29" s="92"/>
      <c r="H29" s="92"/>
      <c r="I29" s="88"/>
      <c r="N29" s="91"/>
      <c r="O29" s="91"/>
      <c r="P29" s="91"/>
      <c r="Q29" s="91"/>
      <c r="R29" s="91"/>
      <c r="S29" s="91"/>
    </row>
    <row r="30" spans="2:19" ht="12.75" customHeight="1">
      <c r="B30" s="90"/>
      <c r="C30" s="91"/>
      <c r="D30" s="92"/>
      <c r="E30" s="92"/>
      <c r="F30" s="92"/>
      <c r="G30" s="92"/>
      <c r="H30" s="92"/>
      <c r="I30" s="89"/>
      <c r="J30" s="93"/>
      <c r="K30" s="94"/>
      <c r="N30" s="91"/>
      <c r="O30" s="91"/>
      <c r="P30" s="91"/>
      <c r="Q30" s="91"/>
      <c r="R30" s="91"/>
      <c r="S30" s="91"/>
    </row>
    <row r="31" spans="2:19" ht="12.75" customHeight="1">
      <c r="B31" s="90"/>
      <c r="C31" s="91"/>
      <c r="D31" s="92"/>
      <c r="E31" s="92"/>
      <c r="F31" s="92"/>
      <c r="G31" s="92"/>
      <c r="H31" s="92"/>
      <c r="I31" s="89"/>
      <c r="J31" s="93"/>
      <c r="K31" s="94"/>
      <c r="N31" s="91"/>
      <c r="O31" s="91"/>
      <c r="P31" s="91"/>
      <c r="Q31" s="91"/>
      <c r="R31" s="91"/>
      <c r="S31" s="91"/>
    </row>
    <row r="32" spans="2:19" ht="12.75" customHeight="1">
      <c r="B32" s="90"/>
      <c r="C32" s="91"/>
      <c r="D32" s="92"/>
      <c r="E32" s="92"/>
      <c r="F32" s="92"/>
      <c r="G32" s="92"/>
      <c r="H32" s="92"/>
      <c r="I32" s="89"/>
      <c r="J32" s="93"/>
      <c r="K32" s="94"/>
      <c r="N32" s="91"/>
      <c r="O32" s="91"/>
      <c r="P32" s="91"/>
      <c r="Q32" s="91"/>
      <c r="R32" s="91"/>
      <c r="S32" s="91"/>
    </row>
    <row r="33" spans="2:19" ht="12.75" customHeight="1">
      <c r="B33" s="90"/>
      <c r="C33" s="91"/>
      <c r="D33" s="92"/>
      <c r="E33" s="92"/>
      <c r="F33" s="92"/>
      <c r="G33" s="92"/>
      <c r="H33" s="92"/>
      <c r="I33" s="89"/>
      <c r="J33" s="93"/>
      <c r="K33" s="94"/>
      <c r="N33" s="91"/>
      <c r="O33" s="91"/>
      <c r="P33" s="91"/>
      <c r="Q33" s="91"/>
      <c r="R33" s="91"/>
      <c r="S33" s="91"/>
    </row>
    <row r="34" spans="2:19" ht="12.75" customHeight="1">
      <c r="B34" s="90"/>
      <c r="C34" s="91"/>
      <c r="N34" s="91"/>
      <c r="O34" s="91"/>
      <c r="P34" s="91"/>
      <c r="Q34" s="91"/>
      <c r="R34" s="91"/>
      <c r="S34" s="91"/>
    </row>
    <row r="35" spans="2:19" ht="12.75" customHeight="1">
      <c r="B35" s="90"/>
      <c r="C35" s="91"/>
      <c r="D35" s="92"/>
      <c r="E35" s="92"/>
      <c r="F35" s="92"/>
      <c r="G35" s="92"/>
      <c r="H35" s="92"/>
      <c r="N35" s="91"/>
      <c r="O35" s="91"/>
      <c r="P35" s="91"/>
      <c r="Q35" s="91"/>
      <c r="R35" s="91"/>
      <c r="S35" s="91"/>
    </row>
    <row r="36" spans="2:19">
      <c r="B36" s="90"/>
      <c r="C36" s="91"/>
      <c r="D36" s="92"/>
      <c r="E36" s="92"/>
      <c r="F36" s="92"/>
      <c r="G36" s="92"/>
      <c r="H36" s="92"/>
      <c r="N36" s="91"/>
      <c r="O36" s="91"/>
      <c r="P36" s="91"/>
      <c r="Q36" s="91"/>
      <c r="R36" s="91"/>
      <c r="S36" s="91"/>
    </row>
    <row r="37" spans="2:19">
      <c r="B37" s="90"/>
      <c r="C37" s="91"/>
      <c r="D37" s="92"/>
      <c r="E37" s="92"/>
      <c r="F37" s="92"/>
      <c r="G37" s="92"/>
      <c r="H37" s="92"/>
      <c r="N37" s="91"/>
      <c r="O37" s="91"/>
      <c r="P37" s="91"/>
      <c r="Q37" s="91"/>
      <c r="R37" s="91"/>
      <c r="S37" s="91"/>
    </row>
    <row r="38" spans="2:19">
      <c r="B38" s="90"/>
      <c r="C38" s="91"/>
      <c r="D38" s="92"/>
      <c r="E38" s="92"/>
      <c r="F38" s="92"/>
      <c r="G38" s="92"/>
      <c r="H38" s="92"/>
      <c r="N38" s="91"/>
      <c r="O38" s="91"/>
      <c r="P38" s="91"/>
      <c r="Q38" s="91"/>
      <c r="R38" s="91"/>
      <c r="S38" s="91"/>
    </row>
    <row r="39" spans="2:19">
      <c r="B39" s="90"/>
      <c r="C39" s="91"/>
      <c r="N39" s="91"/>
      <c r="O39" s="91"/>
      <c r="P39" s="91"/>
      <c r="Q39" s="91"/>
      <c r="R39" s="91"/>
      <c r="S39" s="91"/>
    </row>
    <row r="40" spans="2:19">
      <c r="B40" s="90"/>
      <c r="C40" s="91"/>
      <c r="E40" s="92"/>
      <c r="F40" s="92"/>
      <c r="G40" s="92"/>
      <c r="H40" s="92"/>
      <c r="I40" s="94"/>
      <c r="N40" s="91"/>
      <c r="O40" s="91"/>
      <c r="P40" s="91"/>
      <c r="Q40" s="91"/>
      <c r="R40" s="91"/>
      <c r="S40" s="91"/>
    </row>
    <row r="41" spans="2:19">
      <c r="B41" s="90"/>
      <c r="C41" s="91"/>
      <c r="E41" s="92"/>
      <c r="F41" s="92"/>
      <c r="G41" s="92"/>
      <c r="H41" s="92"/>
      <c r="N41" s="91"/>
      <c r="O41" s="91"/>
      <c r="P41" s="91"/>
      <c r="Q41" s="91"/>
      <c r="R41" s="91"/>
      <c r="S41" s="91"/>
    </row>
    <row r="42" spans="2:19">
      <c r="B42" s="90"/>
      <c r="C42" s="91"/>
      <c r="E42" s="92"/>
      <c r="F42" s="92"/>
      <c r="G42" s="92"/>
      <c r="H42" s="92"/>
      <c r="N42" s="91"/>
      <c r="O42" s="91"/>
      <c r="P42" s="91"/>
      <c r="Q42" s="91"/>
      <c r="R42" s="91"/>
      <c r="S42" s="91"/>
    </row>
    <row r="43" spans="2:19">
      <c r="B43" s="90"/>
      <c r="C43" s="91"/>
      <c r="D43" s="91"/>
      <c r="E43" s="91"/>
      <c r="F43" s="91"/>
      <c r="G43" s="91"/>
      <c r="H43" s="91"/>
      <c r="I43" s="91"/>
      <c r="J43" s="91"/>
      <c r="K43" s="91"/>
      <c r="L43" s="91"/>
      <c r="M43" s="91"/>
      <c r="N43" s="91"/>
      <c r="O43" s="91"/>
      <c r="P43" s="91"/>
      <c r="Q43" s="91"/>
      <c r="R43" s="91"/>
      <c r="S43" s="91"/>
    </row>
    <row r="44" spans="2:19">
      <c r="B44" s="90"/>
      <c r="C44" s="91"/>
      <c r="D44" s="91"/>
      <c r="E44" s="91"/>
      <c r="F44" s="91"/>
      <c r="G44" s="91"/>
      <c r="H44" s="91"/>
      <c r="I44" s="91"/>
      <c r="J44" s="91"/>
      <c r="K44" s="91"/>
      <c r="L44" s="91"/>
      <c r="M44" s="91"/>
      <c r="N44" s="91"/>
      <c r="O44" s="91"/>
      <c r="P44" s="91"/>
      <c r="Q44" s="91"/>
      <c r="R44" s="91"/>
      <c r="S44" s="91"/>
    </row>
    <row r="45" spans="2:19">
      <c r="B45" s="90"/>
      <c r="C45" s="91"/>
      <c r="D45" s="91"/>
      <c r="E45" s="91"/>
      <c r="F45" s="91"/>
      <c r="G45" s="91"/>
      <c r="H45" s="91"/>
      <c r="I45" s="91"/>
      <c r="J45" s="91"/>
      <c r="K45" s="91"/>
      <c r="L45" s="91"/>
      <c r="M45" s="91"/>
      <c r="N45" s="91"/>
      <c r="O45" s="91"/>
      <c r="P45" s="91"/>
      <c r="Q45" s="91"/>
      <c r="R45" s="91"/>
      <c r="S45" s="91"/>
    </row>
    <row r="46" spans="2:19">
      <c r="B46" s="90"/>
      <c r="C46" s="91"/>
      <c r="D46" s="91"/>
      <c r="E46" s="91"/>
      <c r="F46" s="91"/>
      <c r="G46" s="91"/>
      <c r="H46" s="91"/>
      <c r="I46" s="91"/>
      <c r="J46" s="91"/>
      <c r="K46" s="91"/>
      <c r="L46" s="91"/>
      <c r="M46" s="91"/>
      <c r="N46" s="91"/>
      <c r="O46" s="91"/>
      <c r="P46" s="91"/>
      <c r="Q46" s="91"/>
      <c r="R46" s="91"/>
      <c r="S46" s="91"/>
    </row>
    <row r="47" spans="2:19">
      <c r="B47" s="90"/>
      <c r="C47" s="91"/>
      <c r="D47" s="91"/>
      <c r="E47" s="91"/>
      <c r="F47" s="91"/>
      <c r="G47" s="91"/>
      <c r="H47" s="91"/>
      <c r="I47" s="91"/>
      <c r="J47" s="91"/>
      <c r="K47" s="91"/>
      <c r="L47" s="91"/>
      <c r="M47" s="91"/>
      <c r="N47" s="91"/>
      <c r="O47" s="91"/>
      <c r="P47" s="91"/>
      <c r="Q47" s="91"/>
      <c r="R47" s="91"/>
      <c r="S47" s="91"/>
    </row>
    <row r="48" spans="2:19">
      <c r="B48" s="90"/>
      <c r="C48" s="91"/>
      <c r="D48" s="91"/>
      <c r="E48" s="91"/>
      <c r="F48" s="91"/>
      <c r="G48" s="91"/>
      <c r="H48" s="91"/>
      <c r="I48" s="91"/>
      <c r="J48" s="91"/>
      <c r="K48" s="91"/>
      <c r="L48" s="91"/>
      <c r="M48" s="91"/>
      <c r="N48" s="91"/>
      <c r="O48" s="91"/>
      <c r="P48" s="91"/>
      <c r="Q48" s="91"/>
      <c r="R48" s="91"/>
      <c r="S48" s="91"/>
    </row>
    <row r="49" spans="2:19">
      <c r="B49" s="90"/>
      <c r="C49" s="91"/>
      <c r="D49" s="91"/>
      <c r="E49" s="91"/>
      <c r="F49" s="91"/>
      <c r="G49" s="91"/>
      <c r="H49" s="91"/>
      <c r="I49" s="91"/>
      <c r="J49" s="91"/>
      <c r="K49" s="91"/>
      <c r="L49" s="91"/>
      <c r="M49" s="91"/>
      <c r="N49" s="91"/>
      <c r="O49" s="91"/>
      <c r="P49" s="91"/>
      <c r="Q49" s="91"/>
      <c r="R49" s="91"/>
      <c r="S49" s="91"/>
    </row>
    <row r="50" spans="2:19">
      <c r="B50" s="90"/>
      <c r="C50" s="91"/>
      <c r="D50" s="91"/>
      <c r="E50" s="91"/>
      <c r="F50" s="91"/>
      <c r="G50" s="91"/>
      <c r="H50" s="91"/>
      <c r="I50" s="91"/>
      <c r="J50" s="91"/>
      <c r="K50" s="91"/>
      <c r="L50" s="91"/>
      <c r="M50" s="91"/>
      <c r="N50" s="91"/>
      <c r="O50" s="91"/>
      <c r="P50" s="91"/>
      <c r="Q50" s="91"/>
      <c r="R50" s="91"/>
      <c r="S50" s="91"/>
    </row>
    <row r="51" spans="2:19">
      <c r="B51" s="90"/>
      <c r="C51" s="91"/>
      <c r="D51" s="91"/>
      <c r="E51" s="91"/>
      <c r="F51" s="91"/>
      <c r="G51" s="91"/>
      <c r="H51" s="91"/>
      <c r="I51" s="91"/>
      <c r="J51" s="91"/>
      <c r="K51" s="91"/>
      <c r="L51" s="91"/>
      <c r="M51" s="91"/>
      <c r="N51" s="91"/>
      <c r="O51" s="91"/>
      <c r="P51" s="91"/>
      <c r="Q51" s="91"/>
      <c r="R51" s="91"/>
      <c r="S51" s="91"/>
    </row>
    <row r="52" spans="2:19">
      <c r="B52" s="90"/>
      <c r="C52" s="91"/>
      <c r="D52" s="91"/>
      <c r="E52" s="91"/>
      <c r="F52" s="91"/>
      <c r="G52" s="91"/>
      <c r="H52" s="91"/>
      <c r="I52" s="91"/>
      <c r="J52" s="91"/>
      <c r="K52" s="91"/>
      <c r="L52" s="91"/>
      <c r="M52" s="91"/>
      <c r="N52" s="91"/>
      <c r="O52" s="91"/>
      <c r="P52" s="91"/>
      <c r="Q52" s="91"/>
      <c r="R52" s="91"/>
      <c r="S52" s="91"/>
    </row>
    <row r="53" spans="2:19">
      <c r="B53" s="90"/>
      <c r="C53" s="91"/>
      <c r="D53" s="91"/>
      <c r="E53" s="91"/>
      <c r="F53" s="91"/>
      <c r="G53" s="91"/>
      <c r="H53" s="91"/>
      <c r="I53" s="91"/>
      <c r="J53" s="91"/>
      <c r="K53" s="91"/>
      <c r="L53" s="91"/>
      <c r="M53" s="91"/>
      <c r="N53" s="91"/>
      <c r="O53" s="91"/>
      <c r="P53" s="91"/>
      <c r="Q53" s="91"/>
      <c r="R53" s="91"/>
      <c r="S53" s="91"/>
    </row>
    <row r="54" spans="2:19">
      <c r="B54" s="90"/>
      <c r="C54" s="91"/>
      <c r="D54" s="91"/>
      <c r="E54" s="91"/>
      <c r="F54" s="91"/>
      <c r="G54" s="91"/>
      <c r="H54" s="91"/>
      <c r="I54" s="91"/>
      <c r="J54" s="91"/>
      <c r="K54" s="91"/>
      <c r="L54" s="91"/>
      <c r="M54" s="91"/>
      <c r="N54" s="91"/>
      <c r="O54" s="91"/>
      <c r="P54" s="91"/>
      <c r="Q54" s="91"/>
      <c r="R54" s="91"/>
      <c r="S54" s="91"/>
    </row>
    <row r="55" spans="2:19">
      <c r="B55" s="90"/>
      <c r="C55" s="91"/>
      <c r="D55" s="91"/>
      <c r="E55" s="91"/>
      <c r="F55" s="91"/>
      <c r="G55" s="91"/>
      <c r="H55" s="91"/>
      <c r="I55" s="91"/>
      <c r="J55" s="91"/>
      <c r="K55" s="91"/>
      <c r="L55" s="91"/>
      <c r="M55" s="91"/>
      <c r="N55" s="91"/>
      <c r="O55" s="91"/>
      <c r="P55" s="91"/>
      <c r="Q55" s="91"/>
      <c r="R55" s="91"/>
      <c r="S55" s="91"/>
    </row>
    <row r="56" spans="2:19">
      <c r="B56" s="90"/>
      <c r="C56" s="91"/>
      <c r="D56" s="91"/>
      <c r="E56" s="91"/>
      <c r="F56" s="91"/>
      <c r="G56" s="91"/>
      <c r="H56" s="91"/>
      <c r="I56" s="91"/>
      <c r="J56" s="91"/>
      <c r="K56" s="91"/>
      <c r="L56" s="91"/>
      <c r="M56" s="91"/>
      <c r="N56" s="91"/>
      <c r="O56" s="91"/>
      <c r="P56" s="91"/>
      <c r="Q56" s="91"/>
      <c r="R56" s="91"/>
      <c r="S56" s="91"/>
    </row>
    <row r="57" spans="2:19">
      <c r="B57" s="90"/>
      <c r="C57" s="91"/>
      <c r="D57" s="91"/>
      <c r="E57" s="91"/>
      <c r="F57" s="91"/>
      <c r="G57" s="91"/>
      <c r="H57" s="91"/>
      <c r="I57" s="91"/>
      <c r="J57" s="91"/>
      <c r="K57" s="91"/>
      <c r="L57" s="91"/>
      <c r="M57" s="91"/>
      <c r="N57" s="91"/>
      <c r="O57" s="91"/>
      <c r="P57" s="91"/>
      <c r="Q57" s="91"/>
      <c r="R57" s="91"/>
      <c r="S57" s="91"/>
    </row>
    <row r="58" spans="2:19">
      <c r="B58" s="90"/>
      <c r="C58" s="91"/>
      <c r="D58" s="91"/>
      <c r="E58" s="91"/>
      <c r="F58" s="91"/>
      <c r="G58" s="91"/>
      <c r="H58" s="91"/>
      <c r="I58" s="91"/>
      <c r="J58" s="91"/>
      <c r="K58" s="91"/>
      <c r="L58" s="91"/>
      <c r="M58" s="91"/>
      <c r="N58" s="91"/>
      <c r="O58" s="91"/>
      <c r="P58" s="91"/>
      <c r="Q58" s="91"/>
      <c r="R58" s="91"/>
      <c r="S58" s="91"/>
    </row>
    <row r="59" spans="2:19">
      <c r="B59" s="90"/>
      <c r="C59" s="91"/>
      <c r="D59" s="91"/>
      <c r="E59" s="91"/>
      <c r="F59" s="91"/>
      <c r="G59" s="91"/>
      <c r="H59" s="91"/>
      <c r="I59" s="91"/>
      <c r="J59" s="91"/>
      <c r="K59" s="91"/>
      <c r="L59" s="91"/>
      <c r="M59" s="91"/>
      <c r="N59" s="91"/>
      <c r="O59" s="91"/>
      <c r="P59" s="91"/>
      <c r="Q59" s="91"/>
      <c r="R59" s="91"/>
      <c r="S59" s="91"/>
    </row>
    <row r="60" spans="2:19">
      <c r="B60" s="90"/>
      <c r="C60" s="91"/>
      <c r="D60" s="91"/>
      <c r="E60" s="91"/>
      <c r="F60" s="91"/>
      <c r="G60" s="91"/>
      <c r="H60" s="91"/>
      <c r="I60" s="91"/>
      <c r="J60" s="91"/>
      <c r="K60" s="91"/>
      <c r="L60" s="91"/>
      <c r="M60" s="91"/>
      <c r="N60" s="91"/>
      <c r="O60" s="91"/>
      <c r="P60" s="91"/>
      <c r="Q60" s="91"/>
      <c r="R60" s="91"/>
      <c r="S60" s="91"/>
    </row>
    <row r="61" spans="2:19">
      <c r="B61" s="90"/>
      <c r="C61" s="91"/>
      <c r="D61" s="91"/>
      <c r="E61" s="91"/>
      <c r="F61" s="91"/>
      <c r="G61" s="91"/>
      <c r="H61" s="91"/>
      <c r="I61" s="91"/>
      <c r="J61" s="91"/>
      <c r="K61" s="91"/>
      <c r="L61" s="91"/>
      <c r="M61" s="91"/>
      <c r="N61" s="91"/>
      <c r="O61" s="91"/>
      <c r="P61" s="91"/>
      <c r="Q61" s="91"/>
      <c r="R61" s="91"/>
      <c r="S61" s="91"/>
    </row>
    <row r="62" spans="2:19">
      <c r="B62" s="90"/>
      <c r="C62" s="91"/>
      <c r="D62" s="91"/>
      <c r="E62" s="91"/>
      <c r="F62" s="91"/>
      <c r="G62" s="91"/>
      <c r="H62" s="91"/>
      <c r="I62" s="91"/>
      <c r="J62" s="91"/>
      <c r="K62" s="91"/>
      <c r="L62" s="91"/>
      <c r="M62" s="91"/>
      <c r="N62" s="91"/>
      <c r="O62" s="91"/>
      <c r="P62" s="91"/>
      <c r="Q62" s="91"/>
      <c r="R62" s="91"/>
      <c r="S62" s="91"/>
    </row>
    <row r="63" spans="2:19">
      <c r="B63" s="90"/>
      <c r="C63" s="91"/>
      <c r="D63" s="91"/>
      <c r="E63" s="91"/>
      <c r="F63" s="91"/>
      <c r="G63" s="91"/>
      <c r="H63" s="91"/>
      <c r="I63" s="91"/>
      <c r="J63" s="91"/>
      <c r="K63" s="91"/>
      <c r="L63" s="91"/>
      <c r="M63" s="91"/>
      <c r="N63" s="91"/>
      <c r="O63" s="91"/>
      <c r="P63" s="91"/>
      <c r="Q63" s="91"/>
      <c r="R63" s="91"/>
      <c r="S63" s="91"/>
    </row>
    <row r="64" spans="2:19">
      <c r="B64" s="90"/>
      <c r="C64" s="91"/>
      <c r="D64" s="91"/>
      <c r="E64" s="91"/>
      <c r="F64" s="91"/>
      <c r="G64" s="91"/>
      <c r="H64" s="91"/>
      <c r="I64" s="91"/>
      <c r="J64" s="91"/>
      <c r="K64" s="91"/>
      <c r="L64" s="91"/>
      <c r="M64" s="91"/>
      <c r="N64" s="91"/>
      <c r="O64" s="91"/>
      <c r="P64" s="91"/>
      <c r="Q64" s="91"/>
      <c r="R64" s="91"/>
      <c r="S64" s="91"/>
    </row>
    <row r="65" spans="2:19">
      <c r="B65" s="90"/>
      <c r="C65" s="91"/>
      <c r="D65" s="91"/>
      <c r="E65" s="91"/>
      <c r="F65" s="91"/>
      <c r="G65" s="91"/>
      <c r="H65" s="91"/>
      <c r="I65" s="91"/>
      <c r="J65" s="91"/>
      <c r="K65" s="91"/>
      <c r="L65" s="91"/>
      <c r="M65" s="91"/>
      <c r="N65" s="91"/>
      <c r="O65" s="91"/>
      <c r="P65" s="91"/>
      <c r="Q65" s="91"/>
      <c r="R65" s="91"/>
      <c r="S65" s="91"/>
    </row>
    <row r="66" spans="2:19">
      <c r="B66" s="90"/>
      <c r="C66" s="91"/>
      <c r="D66" s="91"/>
      <c r="E66" s="91"/>
      <c r="F66" s="91"/>
      <c r="G66" s="91"/>
      <c r="H66" s="91"/>
      <c r="I66" s="91"/>
      <c r="J66" s="91"/>
      <c r="K66" s="91"/>
      <c r="L66" s="91"/>
      <c r="M66" s="91"/>
      <c r="N66" s="91"/>
      <c r="O66" s="91"/>
      <c r="P66" s="91"/>
      <c r="Q66" s="91"/>
      <c r="R66" s="91"/>
      <c r="S66" s="91"/>
    </row>
    <row r="67" spans="2:19">
      <c r="B67" s="90"/>
      <c r="C67" s="91"/>
      <c r="D67" s="91"/>
      <c r="E67" s="91"/>
      <c r="F67" s="91"/>
      <c r="G67" s="91"/>
      <c r="H67" s="91"/>
      <c r="I67" s="91"/>
      <c r="J67" s="91"/>
      <c r="K67" s="91"/>
      <c r="L67" s="91"/>
      <c r="M67" s="91"/>
      <c r="N67" s="91"/>
      <c r="O67" s="91"/>
      <c r="P67" s="91"/>
      <c r="Q67" s="91"/>
      <c r="R67" s="91"/>
      <c r="S67" s="91"/>
    </row>
    <row r="68" spans="2:19">
      <c r="B68" s="90"/>
      <c r="C68" s="91"/>
      <c r="D68" s="91"/>
      <c r="E68" s="91"/>
      <c r="F68" s="91"/>
      <c r="G68" s="91"/>
      <c r="H68" s="91"/>
      <c r="I68" s="91"/>
      <c r="J68" s="91"/>
      <c r="K68" s="91"/>
      <c r="L68" s="91"/>
      <c r="M68" s="91"/>
      <c r="N68" s="91"/>
      <c r="O68" s="91"/>
      <c r="P68" s="91"/>
      <c r="Q68" s="91"/>
      <c r="R68" s="91"/>
      <c r="S68" s="91"/>
    </row>
    <row r="69" spans="2:19">
      <c r="B69" s="90"/>
      <c r="C69" s="91"/>
      <c r="D69" s="91"/>
      <c r="E69" s="91"/>
      <c r="F69" s="91"/>
      <c r="G69" s="91"/>
      <c r="H69" s="91"/>
      <c r="I69" s="91"/>
      <c r="J69" s="91"/>
      <c r="K69" s="91"/>
      <c r="L69" s="91"/>
      <c r="M69" s="91"/>
      <c r="N69" s="91"/>
      <c r="O69" s="91"/>
      <c r="P69" s="91"/>
      <c r="Q69" s="91"/>
      <c r="R69" s="91"/>
      <c r="S69" s="91"/>
    </row>
    <row r="70" spans="2:19">
      <c r="B70" s="90"/>
      <c r="C70" s="91"/>
      <c r="D70" s="91"/>
      <c r="E70" s="91"/>
      <c r="F70" s="91"/>
      <c r="G70" s="91"/>
      <c r="H70" s="91"/>
      <c r="I70" s="91"/>
      <c r="J70" s="91"/>
      <c r="K70" s="91"/>
      <c r="L70" s="91"/>
      <c r="M70" s="91"/>
      <c r="N70" s="91"/>
      <c r="O70" s="91"/>
      <c r="P70" s="91"/>
      <c r="Q70" s="91"/>
      <c r="R70" s="91"/>
      <c r="S70" s="91"/>
    </row>
    <row r="71" spans="2:19">
      <c r="B71" s="90"/>
      <c r="C71" s="91"/>
      <c r="D71" s="91"/>
      <c r="E71" s="91"/>
      <c r="F71" s="91"/>
      <c r="G71" s="91"/>
      <c r="H71" s="91"/>
      <c r="I71" s="91"/>
      <c r="J71" s="91"/>
      <c r="K71" s="91"/>
      <c r="L71" s="91"/>
      <c r="M71" s="91"/>
      <c r="N71" s="91"/>
      <c r="O71" s="91"/>
      <c r="P71" s="91"/>
      <c r="Q71" s="91"/>
      <c r="R71" s="91"/>
      <c r="S71" s="91"/>
    </row>
    <row r="72" spans="2:19">
      <c r="B72" s="90"/>
      <c r="C72" s="91"/>
      <c r="D72" s="91"/>
      <c r="E72" s="91"/>
      <c r="F72" s="91"/>
      <c r="G72" s="91"/>
      <c r="H72" s="91"/>
      <c r="I72" s="91"/>
      <c r="J72" s="91"/>
      <c r="K72" s="91"/>
      <c r="L72" s="91"/>
      <c r="M72" s="91"/>
      <c r="N72" s="91"/>
      <c r="O72" s="91"/>
      <c r="P72" s="91"/>
      <c r="Q72" s="91"/>
      <c r="R72" s="91"/>
      <c r="S72" s="91"/>
    </row>
    <row r="73" spans="2:19">
      <c r="B73" s="90"/>
      <c r="C73" s="91"/>
      <c r="D73" s="91"/>
      <c r="E73" s="91"/>
      <c r="F73" s="91"/>
      <c r="G73" s="91"/>
      <c r="H73" s="91"/>
      <c r="I73" s="91"/>
      <c r="J73" s="91"/>
      <c r="K73" s="91"/>
      <c r="L73" s="91"/>
      <c r="M73" s="91"/>
      <c r="N73" s="91"/>
      <c r="O73" s="91"/>
      <c r="P73" s="91"/>
      <c r="Q73" s="91"/>
      <c r="R73" s="91"/>
      <c r="S73" s="91"/>
    </row>
    <row r="74" spans="2:19">
      <c r="B74" s="90"/>
      <c r="C74" s="91"/>
      <c r="D74" s="91"/>
      <c r="E74" s="91"/>
      <c r="F74" s="91"/>
      <c r="G74" s="91"/>
      <c r="H74" s="91"/>
      <c r="I74" s="91"/>
      <c r="J74" s="91"/>
      <c r="K74" s="91"/>
      <c r="L74" s="91"/>
      <c r="M74" s="91"/>
      <c r="N74" s="91"/>
      <c r="O74" s="91"/>
      <c r="P74" s="91"/>
      <c r="Q74" s="91"/>
      <c r="R74" s="91"/>
      <c r="S74" s="91"/>
    </row>
    <row r="75" spans="2:19">
      <c r="B75" s="90"/>
      <c r="C75" s="91"/>
      <c r="D75" s="91"/>
      <c r="E75" s="91"/>
      <c r="F75" s="91"/>
      <c r="G75" s="91"/>
      <c r="H75" s="91"/>
      <c r="I75" s="91"/>
      <c r="J75" s="91"/>
      <c r="K75" s="91"/>
      <c r="L75" s="91"/>
      <c r="M75" s="91"/>
      <c r="N75" s="91"/>
      <c r="O75" s="91"/>
      <c r="P75" s="91"/>
      <c r="Q75" s="91"/>
      <c r="R75" s="91"/>
      <c r="S75" s="91"/>
    </row>
    <row r="76" spans="2:19">
      <c r="B76" s="90"/>
      <c r="C76" s="91"/>
      <c r="D76" s="91"/>
      <c r="E76" s="91"/>
      <c r="F76" s="91"/>
      <c r="G76" s="91"/>
      <c r="H76" s="91"/>
      <c r="I76" s="91"/>
      <c r="J76" s="91"/>
      <c r="K76" s="91"/>
      <c r="L76" s="91"/>
      <c r="M76" s="91"/>
      <c r="N76" s="91"/>
      <c r="O76" s="91"/>
      <c r="P76" s="91"/>
      <c r="Q76" s="91"/>
      <c r="R76" s="91"/>
      <c r="S76" s="91"/>
    </row>
    <row r="77" spans="2:19">
      <c r="B77" s="90"/>
      <c r="C77" s="91"/>
      <c r="D77" s="91"/>
      <c r="E77" s="91"/>
      <c r="F77" s="91"/>
      <c r="G77" s="91"/>
      <c r="H77" s="91"/>
      <c r="I77" s="91"/>
      <c r="J77" s="91"/>
      <c r="K77" s="91"/>
      <c r="L77" s="91"/>
      <c r="M77" s="91"/>
      <c r="N77" s="91"/>
      <c r="O77" s="91"/>
      <c r="P77" s="91"/>
      <c r="Q77" s="91"/>
      <c r="R77" s="91"/>
      <c r="S77" s="91"/>
    </row>
    <row r="78" spans="2:19">
      <c r="B78" s="90"/>
      <c r="C78" s="91"/>
      <c r="D78" s="91"/>
      <c r="E78" s="91"/>
      <c r="F78" s="91"/>
      <c r="G78" s="91"/>
      <c r="H78" s="91"/>
      <c r="I78" s="91"/>
      <c r="J78" s="91"/>
      <c r="K78" s="91"/>
      <c r="L78" s="91"/>
      <c r="M78" s="91"/>
      <c r="N78" s="91"/>
      <c r="O78" s="91"/>
      <c r="P78" s="91"/>
      <c r="Q78" s="91"/>
      <c r="R78" s="91"/>
      <c r="S78" s="91"/>
    </row>
    <row r="79" spans="2:19">
      <c r="B79" s="90"/>
      <c r="C79" s="91"/>
      <c r="D79" s="91"/>
      <c r="E79" s="91"/>
      <c r="F79" s="91"/>
      <c r="G79" s="91"/>
      <c r="H79" s="91"/>
      <c r="I79" s="91"/>
      <c r="J79" s="91"/>
      <c r="K79" s="91"/>
      <c r="L79" s="91"/>
      <c r="M79" s="91"/>
      <c r="N79" s="91"/>
      <c r="O79" s="91"/>
      <c r="P79" s="91"/>
      <c r="Q79" s="91"/>
      <c r="R79" s="91"/>
      <c r="S79" s="91"/>
    </row>
    <row r="80" spans="2:19">
      <c r="B80" s="90"/>
      <c r="C80" s="91"/>
      <c r="D80" s="91"/>
      <c r="E80" s="91"/>
      <c r="F80" s="91"/>
      <c r="G80" s="91"/>
      <c r="H80" s="91"/>
      <c r="I80" s="91"/>
      <c r="J80" s="91"/>
      <c r="K80" s="91"/>
      <c r="L80" s="91"/>
      <c r="M80" s="91"/>
      <c r="N80" s="91"/>
      <c r="O80" s="91"/>
      <c r="P80" s="91"/>
      <c r="Q80" s="91"/>
      <c r="R80" s="91"/>
      <c r="S80" s="91"/>
    </row>
    <row r="81" spans="2:19">
      <c r="B81" s="90"/>
      <c r="C81" s="91"/>
      <c r="D81" s="91"/>
      <c r="E81" s="91"/>
      <c r="F81" s="91"/>
      <c r="G81" s="91"/>
      <c r="H81" s="91"/>
      <c r="I81" s="91"/>
      <c r="J81" s="91"/>
      <c r="K81" s="91"/>
      <c r="L81" s="91"/>
      <c r="M81" s="91"/>
      <c r="N81" s="91"/>
      <c r="O81" s="91"/>
      <c r="P81" s="91"/>
      <c r="Q81" s="91"/>
      <c r="R81" s="91"/>
      <c r="S81" s="91"/>
    </row>
    <row r="82" spans="2:19">
      <c r="B82" s="90"/>
      <c r="C82" s="91"/>
      <c r="D82" s="91"/>
      <c r="E82" s="91"/>
      <c r="F82" s="91"/>
      <c r="G82" s="91"/>
      <c r="H82" s="91"/>
      <c r="I82" s="91"/>
      <c r="J82" s="91"/>
      <c r="K82" s="91"/>
      <c r="L82" s="91"/>
      <c r="M82" s="91"/>
      <c r="N82" s="91"/>
      <c r="O82" s="91"/>
      <c r="P82" s="91"/>
      <c r="Q82" s="91"/>
      <c r="R82" s="91"/>
      <c r="S82" s="91"/>
    </row>
    <row r="83" spans="2:19">
      <c r="B83" s="90"/>
      <c r="C83" s="91"/>
      <c r="D83" s="91"/>
      <c r="E83" s="91"/>
      <c r="F83" s="91"/>
      <c r="G83" s="91"/>
      <c r="H83" s="91"/>
      <c r="I83" s="91"/>
      <c r="J83" s="91"/>
      <c r="K83" s="91"/>
      <c r="L83" s="91"/>
      <c r="M83" s="91"/>
      <c r="N83" s="91"/>
      <c r="O83" s="91"/>
      <c r="P83" s="91"/>
      <c r="Q83" s="91"/>
      <c r="R83" s="91"/>
      <c r="S83" s="91"/>
    </row>
    <row r="84" spans="2:19">
      <c r="B84" s="90"/>
      <c r="C84" s="91"/>
      <c r="D84" s="91"/>
      <c r="E84" s="91"/>
      <c r="F84" s="91"/>
      <c r="G84" s="91"/>
      <c r="H84" s="91"/>
      <c r="I84" s="91"/>
      <c r="J84" s="91"/>
      <c r="K84" s="91"/>
      <c r="L84" s="91"/>
      <c r="M84" s="91"/>
      <c r="N84" s="91"/>
      <c r="O84" s="91"/>
      <c r="P84" s="91"/>
      <c r="Q84" s="91"/>
      <c r="R84" s="91"/>
      <c r="S84" s="91"/>
    </row>
    <row r="85" spans="2:19">
      <c r="B85" s="90"/>
      <c r="C85" s="91"/>
      <c r="D85" s="91"/>
      <c r="E85" s="91"/>
      <c r="F85" s="91"/>
      <c r="G85" s="91"/>
      <c r="H85" s="91"/>
      <c r="I85" s="91"/>
      <c r="J85" s="91"/>
      <c r="K85" s="91"/>
      <c r="L85" s="91"/>
      <c r="M85" s="91"/>
      <c r="N85" s="91"/>
      <c r="O85" s="91"/>
      <c r="P85" s="91"/>
      <c r="Q85" s="91"/>
      <c r="R85" s="91"/>
      <c r="S85" s="91"/>
    </row>
    <row r="86" spans="2:19">
      <c r="B86" s="90"/>
      <c r="C86" s="91"/>
      <c r="D86" s="91"/>
      <c r="E86" s="91"/>
      <c r="F86" s="91"/>
      <c r="G86" s="91"/>
      <c r="H86" s="91"/>
      <c r="I86" s="91"/>
      <c r="J86" s="91"/>
      <c r="K86" s="91"/>
      <c r="L86" s="91"/>
      <c r="M86" s="91"/>
      <c r="N86" s="91"/>
      <c r="O86" s="91"/>
      <c r="P86" s="91"/>
      <c r="Q86" s="91"/>
      <c r="R86" s="91"/>
      <c r="S86" s="91"/>
    </row>
    <row r="87" spans="2:19">
      <c r="B87" s="90"/>
      <c r="C87" s="91"/>
      <c r="D87" s="91"/>
      <c r="E87" s="91"/>
      <c r="F87" s="91"/>
      <c r="G87" s="91"/>
      <c r="H87" s="91"/>
      <c r="I87" s="91"/>
      <c r="J87" s="91"/>
      <c r="K87" s="91"/>
      <c r="L87" s="91"/>
      <c r="M87" s="91"/>
      <c r="N87" s="91"/>
      <c r="O87" s="91"/>
      <c r="P87" s="91"/>
      <c r="Q87" s="91"/>
      <c r="R87" s="91"/>
      <c r="S87" s="91"/>
    </row>
    <row r="88" spans="2:19">
      <c r="B88" s="90"/>
      <c r="C88" s="91"/>
      <c r="D88" s="91"/>
      <c r="E88" s="91"/>
      <c r="F88" s="91"/>
      <c r="G88" s="91"/>
      <c r="H88" s="91"/>
      <c r="I88" s="91"/>
      <c r="J88" s="91"/>
      <c r="K88" s="91"/>
      <c r="L88" s="91"/>
      <c r="M88" s="91"/>
      <c r="N88" s="91"/>
      <c r="O88" s="91"/>
      <c r="P88" s="91"/>
      <c r="Q88" s="91"/>
      <c r="R88" s="91"/>
      <c r="S88" s="91"/>
    </row>
    <row r="89" spans="2:19">
      <c r="B89" s="90"/>
      <c r="C89" s="91"/>
      <c r="D89" s="91"/>
      <c r="E89" s="91"/>
      <c r="F89" s="91"/>
      <c r="G89" s="91"/>
      <c r="H89" s="91"/>
      <c r="I89" s="91"/>
      <c r="J89" s="91"/>
      <c r="K89" s="91"/>
      <c r="L89" s="91"/>
      <c r="M89" s="91"/>
      <c r="N89" s="91"/>
      <c r="O89" s="91"/>
      <c r="P89" s="91"/>
      <c r="Q89" s="91"/>
      <c r="R89" s="91"/>
      <c r="S89" s="91"/>
    </row>
    <row r="90" spans="2:19">
      <c r="B90" s="90"/>
      <c r="C90" s="91"/>
      <c r="D90" s="91"/>
      <c r="E90" s="91"/>
      <c r="F90" s="91"/>
      <c r="G90" s="91"/>
      <c r="H90" s="91"/>
      <c r="I90" s="91"/>
      <c r="J90" s="91"/>
      <c r="K90" s="91"/>
      <c r="L90" s="91"/>
      <c r="M90" s="91"/>
      <c r="N90" s="91"/>
      <c r="O90" s="91"/>
      <c r="P90" s="91"/>
      <c r="Q90" s="91"/>
      <c r="R90" s="91"/>
      <c r="S90" s="91"/>
    </row>
    <row r="91" spans="2:19">
      <c r="B91" s="90"/>
      <c r="C91" s="91"/>
      <c r="D91" s="91"/>
      <c r="E91" s="91"/>
      <c r="F91" s="91"/>
      <c r="G91" s="91"/>
      <c r="H91" s="91"/>
      <c r="I91" s="91"/>
      <c r="J91" s="91"/>
      <c r="K91" s="91"/>
      <c r="L91" s="91"/>
      <c r="M91" s="91"/>
      <c r="N91" s="91"/>
      <c r="O91" s="91"/>
      <c r="P91" s="91"/>
      <c r="Q91" s="91"/>
      <c r="R91" s="91"/>
      <c r="S91" s="91"/>
    </row>
    <row r="92" spans="2:19">
      <c r="B92" s="90"/>
      <c r="C92" s="91"/>
      <c r="D92" s="91"/>
      <c r="E92" s="91"/>
      <c r="F92" s="91"/>
      <c r="G92" s="91"/>
      <c r="H92" s="91"/>
      <c r="I92" s="91"/>
      <c r="J92" s="91"/>
      <c r="K92" s="91"/>
      <c r="L92" s="91"/>
      <c r="M92" s="91"/>
      <c r="N92" s="91"/>
      <c r="O92" s="91"/>
      <c r="P92" s="91"/>
      <c r="Q92" s="91"/>
      <c r="R92" s="91"/>
      <c r="S92" s="91"/>
    </row>
    <row r="93" spans="2:19">
      <c r="B93" s="90"/>
      <c r="C93" s="91"/>
      <c r="D93" s="91"/>
      <c r="E93" s="91"/>
      <c r="F93" s="91"/>
      <c r="G93" s="91"/>
      <c r="H93" s="91"/>
      <c r="I93" s="91"/>
      <c r="J93" s="91"/>
      <c r="K93" s="91"/>
      <c r="L93" s="91"/>
      <c r="M93" s="91"/>
      <c r="N93" s="91"/>
      <c r="O93" s="91"/>
      <c r="P93" s="91"/>
      <c r="Q93" s="91"/>
      <c r="R93" s="91"/>
      <c r="S93" s="91"/>
    </row>
    <row r="94" spans="2:19">
      <c r="B94" s="90"/>
      <c r="C94" s="91"/>
      <c r="D94" s="91"/>
      <c r="E94" s="91"/>
      <c r="F94" s="91"/>
      <c r="G94" s="91"/>
      <c r="H94" s="91"/>
      <c r="I94" s="91"/>
      <c r="J94" s="91"/>
      <c r="K94" s="91"/>
      <c r="L94" s="91"/>
      <c r="M94" s="91"/>
      <c r="N94" s="91"/>
      <c r="O94" s="91"/>
      <c r="P94" s="91"/>
      <c r="Q94" s="91"/>
      <c r="R94" s="91"/>
      <c r="S94" s="91"/>
    </row>
    <row r="95" spans="2:19">
      <c r="B95" s="90"/>
      <c r="C95" s="91"/>
      <c r="D95" s="91"/>
      <c r="E95" s="91"/>
      <c r="F95" s="91"/>
      <c r="G95" s="91"/>
      <c r="H95" s="91"/>
      <c r="I95" s="91"/>
      <c r="J95" s="91"/>
      <c r="K95" s="91"/>
      <c r="L95" s="91"/>
      <c r="M95" s="91"/>
      <c r="N95" s="91"/>
      <c r="O95" s="91"/>
      <c r="P95" s="91"/>
      <c r="Q95" s="91"/>
      <c r="R95" s="91"/>
      <c r="S95" s="91"/>
    </row>
    <row r="96" spans="2:19">
      <c r="B96" s="90"/>
      <c r="C96" s="91"/>
      <c r="D96" s="91"/>
      <c r="E96" s="91"/>
      <c r="F96" s="91"/>
      <c r="G96" s="91"/>
      <c r="H96" s="91"/>
      <c r="I96" s="91"/>
      <c r="J96" s="91"/>
      <c r="K96" s="91"/>
      <c r="L96" s="91"/>
      <c r="M96" s="91"/>
      <c r="N96" s="91"/>
      <c r="O96" s="91"/>
      <c r="P96" s="91"/>
      <c r="Q96" s="91"/>
      <c r="R96" s="91"/>
      <c r="S96" s="91"/>
    </row>
    <row r="97" spans="2:19">
      <c r="B97" s="90"/>
      <c r="C97" s="91"/>
      <c r="D97" s="91"/>
      <c r="E97" s="91"/>
      <c r="F97" s="91"/>
      <c r="G97" s="91"/>
      <c r="H97" s="91"/>
      <c r="I97" s="91"/>
      <c r="J97" s="91"/>
      <c r="K97" s="91"/>
      <c r="L97" s="91"/>
      <c r="M97" s="91"/>
      <c r="N97" s="91"/>
      <c r="O97" s="91"/>
      <c r="P97" s="91"/>
      <c r="Q97" s="91"/>
      <c r="R97" s="91"/>
      <c r="S97" s="91"/>
    </row>
    <row r="98" spans="2:19">
      <c r="B98" s="90"/>
      <c r="C98" s="91"/>
      <c r="D98" s="91"/>
      <c r="E98" s="91"/>
      <c r="F98" s="91"/>
      <c r="G98" s="91"/>
      <c r="H98" s="91"/>
      <c r="I98" s="91"/>
      <c r="J98" s="91"/>
      <c r="K98" s="91"/>
      <c r="L98" s="91"/>
      <c r="M98" s="91"/>
      <c r="N98" s="91"/>
      <c r="O98" s="91"/>
      <c r="P98" s="91"/>
      <c r="Q98" s="91"/>
      <c r="R98" s="91"/>
      <c r="S98" s="91"/>
    </row>
    <row r="99" spans="2:19">
      <c r="B99" s="90"/>
      <c r="C99" s="91"/>
      <c r="D99" s="91"/>
      <c r="E99" s="91"/>
      <c r="F99" s="91"/>
      <c r="G99" s="91"/>
      <c r="H99" s="91"/>
      <c r="I99" s="91"/>
      <c r="J99" s="91"/>
      <c r="K99" s="91"/>
      <c r="L99" s="91"/>
      <c r="M99" s="91"/>
      <c r="N99" s="91"/>
      <c r="O99" s="91"/>
      <c r="P99" s="91"/>
      <c r="Q99" s="91"/>
      <c r="R99" s="91"/>
      <c r="S99" s="91"/>
    </row>
    <row r="100" spans="2:19">
      <c r="B100" s="90"/>
      <c r="C100" s="91"/>
      <c r="D100" s="91"/>
      <c r="E100" s="91"/>
      <c r="F100" s="91"/>
      <c r="G100" s="91"/>
      <c r="H100" s="91"/>
      <c r="I100" s="91"/>
      <c r="J100" s="91"/>
      <c r="K100" s="91"/>
      <c r="L100" s="91"/>
      <c r="M100" s="91"/>
      <c r="N100" s="91"/>
      <c r="O100" s="91"/>
      <c r="P100" s="91"/>
      <c r="Q100" s="91"/>
      <c r="R100" s="91"/>
      <c r="S100" s="91"/>
    </row>
    <row r="101" spans="2:19">
      <c r="B101" s="90"/>
      <c r="C101" s="91"/>
      <c r="D101" s="91"/>
      <c r="E101" s="91"/>
      <c r="F101" s="91"/>
      <c r="G101" s="91"/>
      <c r="H101" s="91"/>
      <c r="I101" s="91"/>
      <c r="J101" s="91"/>
      <c r="K101" s="91"/>
      <c r="L101" s="91"/>
      <c r="M101" s="91"/>
      <c r="N101" s="91"/>
      <c r="O101" s="91"/>
      <c r="P101" s="91"/>
      <c r="Q101" s="91"/>
      <c r="R101" s="91"/>
      <c r="S101" s="91"/>
    </row>
    <row r="102" spans="2:19">
      <c r="B102" s="90"/>
      <c r="C102" s="91"/>
      <c r="D102" s="91"/>
      <c r="E102" s="91"/>
      <c r="F102" s="91"/>
      <c r="G102" s="91"/>
      <c r="H102" s="91"/>
      <c r="I102" s="91"/>
      <c r="J102" s="91"/>
      <c r="K102" s="91"/>
      <c r="L102" s="91"/>
      <c r="M102" s="91"/>
      <c r="N102" s="91"/>
      <c r="O102" s="91"/>
      <c r="P102" s="91"/>
      <c r="Q102" s="91"/>
      <c r="R102" s="91"/>
      <c r="S102" s="91"/>
    </row>
    <row r="103" spans="2:19">
      <c r="B103" s="90"/>
    </row>
  </sheetData>
  <printOptions horizontalCentered="1"/>
  <pageMargins left="0.19685039370078741" right="0.47244094488188981" top="0.6692913385826772" bottom="0.59055118110236227" header="0.19685039370078741" footer="0.19685039370078741"/>
  <pageSetup orientation="portrait" horizontalDpi="300" verticalDpi="300" r:id="rId1"/>
  <headerFooter>
    <oddHeader>&amp;L&amp;"Arial,Negrita"&amp;12&amp;KFF0000Caso A:&amp;"Arial,Normal"&amp;K000000 Fuente puntual de un contaminante conservativo&amp;RFecha de impresión: &amp;D</oddHeader>
    <oddFooter>&amp;L&amp;Z&amp;F
Hoja: &amp;A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C1:T101"/>
  <sheetViews>
    <sheetView showGridLines="0" zoomScale="160" zoomScaleNormal="160" workbookViewId="0"/>
  </sheetViews>
  <sheetFormatPr baseColWidth="10" defaultColWidth="11.44140625" defaultRowHeight="15"/>
  <cols>
    <col min="1" max="1" width="11.44140625" style="1"/>
    <col min="2" max="2" width="9.109375" style="1" customWidth="1"/>
    <col min="3" max="3" width="60.6640625" style="86" customWidth="1"/>
    <col min="4" max="13" width="11.33203125" style="1" customWidth="1"/>
    <col min="14" max="16384" width="11.44140625" style="1"/>
  </cols>
  <sheetData>
    <row r="1" spans="3:12" ht="22.5" customHeight="1"/>
    <row r="3" spans="3:12" ht="15.6">
      <c r="D3" s="87"/>
      <c r="E3" s="87"/>
      <c r="F3" s="87"/>
      <c r="G3" s="87"/>
    </row>
    <row r="5" spans="3:12">
      <c r="D5" s="88"/>
    </row>
    <row r="6" spans="3:12">
      <c r="D6" s="89"/>
    </row>
    <row r="7" spans="3:12">
      <c r="D7" s="89"/>
    </row>
    <row r="8" spans="3:12">
      <c r="D8" s="89"/>
    </row>
    <row r="9" spans="3:12" ht="15.6" thickBot="1">
      <c r="D9" s="89"/>
    </row>
    <row r="10" spans="3:12" ht="18" thickTop="1">
      <c r="C10" s="166" t="s">
        <v>78</v>
      </c>
      <c r="D10" s="110">
        <v>9.8000000000000007</v>
      </c>
      <c r="E10" s="95"/>
      <c r="F10" s="95"/>
      <c r="G10" s="95"/>
      <c r="H10" s="95"/>
      <c r="I10" s="95"/>
      <c r="J10" s="95"/>
      <c r="K10" s="95"/>
      <c r="L10" s="95"/>
    </row>
    <row r="11" spans="3:12" ht="18">
      <c r="C11" s="111" t="s">
        <v>321</v>
      </c>
      <c r="D11" s="103">
        <v>500</v>
      </c>
      <c r="E11" s="95"/>
      <c r="F11" s="95"/>
      <c r="G11" s="95"/>
      <c r="H11" s="95"/>
      <c r="I11" s="95"/>
      <c r="J11" s="95"/>
      <c r="K11" s="95"/>
      <c r="L11" s="95"/>
    </row>
    <row r="12" spans="3:12" ht="18">
      <c r="C12" s="111" t="s">
        <v>322</v>
      </c>
      <c r="D12" s="103">
        <v>0.72</v>
      </c>
      <c r="E12" s="95"/>
      <c r="F12" s="95"/>
      <c r="G12" s="95"/>
      <c r="H12" s="95"/>
      <c r="I12" s="95"/>
      <c r="J12" s="95"/>
      <c r="K12" s="95"/>
      <c r="L12" s="95"/>
    </row>
    <row r="13" spans="3:12" ht="18">
      <c r="C13" s="111" t="s">
        <v>323</v>
      </c>
      <c r="D13" s="102">
        <v>6.7000000000000004E-2</v>
      </c>
      <c r="E13" s="95"/>
      <c r="F13" s="95"/>
      <c r="G13" s="95"/>
      <c r="H13" s="95"/>
      <c r="I13" s="95"/>
      <c r="J13" s="95"/>
      <c r="K13" s="95"/>
      <c r="L13" s="95"/>
    </row>
    <row r="14" spans="3:12" ht="33">
      <c r="C14" s="112" t="s">
        <v>79</v>
      </c>
      <c r="D14" s="109">
        <f>0.0046/0.3048</f>
        <v>1.5091863517060367E-2</v>
      </c>
      <c r="E14" s="95"/>
      <c r="F14" s="95"/>
      <c r="G14" s="95"/>
      <c r="H14" s="95"/>
      <c r="I14" s="95"/>
      <c r="J14" s="95"/>
      <c r="K14" s="95"/>
      <c r="L14" s="95"/>
    </row>
    <row r="15" spans="3:12" ht="34.200000000000003">
      <c r="C15" s="112" t="s">
        <v>103</v>
      </c>
      <c r="D15" s="107">
        <v>5.8878000000000001E-4</v>
      </c>
      <c r="E15" s="95"/>
      <c r="F15" s="95"/>
      <c r="G15" s="95"/>
      <c r="H15" s="95"/>
      <c r="I15" s="95"/>
      <c r="J15" s="95"/>
      <c r="K15" s="95"/>
      <c r="L15" s="95"/>
    </row>
    <row r="16" spans="3:12" ht="18" thickBot="1">
      <c r="C16" s="113" t="s">
        <v>80</v>
      </c>
      <c r="D16" s="108">
        <v>0</v>
      </c>
      <c r="E16" s="95"/>
      <c r="F16" s="95"/>
      <c r="G16" s="95"/>
      <c r="H16" s="95"/>
      <c r="I16" s="95"/>
      <c r="J16" s="95"/>
      <c r="K16" s="95"/>
      <c r="L16" s="95"/>
    </row>
    <row r="17" spans="3:20" ht="15.6" thickTop="1">
      <c r="C17" s="95"/>
      <c r="D17" s="95"/>
      <c r="E17" s="95"/>
      <c r="F17" s="95"/>
      <c r="G17" s="95"/>
      <c r="H17" s="95"/>
      <c r="I17" s="95"/>
      <c r="J17" s="95"/>
      <c r="K17" s="95"/>
      <c r="L17" s="95"/>
      <c r="M17" s="91"/>
      <c r="N17" s="91"/>
      <c r="O17" s="91"/>
      <c r="P17" s="91"/>
      <c r="Q17" s="91"/>
      <c r="R17" s="91"/>
      <c r="S17" s="91"/>
      <c r="T17" s="91"/>
    </row>
    <row r="18" spans="3:20">
      <c r="C18" s="95"/>
      <c r="D18" s="95"/>
      <c r="E18" s="95"/>
      <c r="F18" s="95"/>
      <c r="G18" s="95"/>
      <c r="H18" s="95"/>
      <c r="I18" s="95"/>
      <c r="J18" s="95"/>
      <c r="K18" s="95"/>
      <c r="L18" s="95"/>
      <c r="M18" s="91"/>
      <c r="N18" s="91"/>
      <c r="O18" s="91"/>
      <c r="P18" s="91"/>
      <c r="Q18" s="91"/>
      <c r="R18" s="91"/>
      <c r="S18" s="91"/>
      <c r="T18" s="91"/>
    </row>
    <row r="19" spans="3:20" ht="12.75" customHeight="1">
      <c r="C19" s="95"/>
      <c r="D19" s="95"/>
      <c r="E19" s="95"/>
      <c r="F19" s="95"/>
      <c r="G19" s="95"/>
      <c r="H19" s="95"/>
      <c r="I19" s="95"/>
      <c r="J19" s="95"/>
      <c r="K19" s="95"/>
      <c r="L19" s="95"/>
      <c r="M19" s="91"/>
      <c r="N19" s="91"/>
      <c r="O19" s="91"/>
      <c r="P19" s="91"/>
      <c r="Q19" s="91"/>
      <c r="R19" s="91"/>
      <c r="S19" s="91"/>
      <c r="T19" s="91"/>
    </row>
    <row r="20" spans="3:20" ht="12.75" customHeight="1">
      <c r="C20" s="95"/>
      <c r="D20" s="95"/>
      <c r="E20" s="95"/>
      <c r="F20" s="95"/>
      <c r="G20" s="95"/>
      <c r="H20" s="95"/>
      <c r="I20" s="95"/>
      <c r="J20" s="95"/>
      <c r="K20" s="95"/>
      <c r="L20" s="95"/>
      <c r="M20" s="91"/>
      <c r="N20" s="91"/>
      <c r="O20" s="91"/>
      <c r="P20" s="91"/>
      <c r="Q20" s="91"/>
      <c r="R20" s="91"/>
      <c r="S20" s="91"/>
      <c r="T20" s="91"/>
    </row>
    <row r="21" spans="3:20" ht="12.75" customHeight="1">
      <c r="C21" s="95"/>
      <c r="D21" s="95"/>
      <c r="E21" s="95"/>
      <c r="F21" s="95"/>
      <c r="G21" s="95"/>
      <c r="H21" s="95"/>
      <c r="I21" s="95"/>
      <c r="J21" s="95"/>
      <c r="K21" s="95"/>
      <c r="L21" s="95"/>
      <c r="M21" s="91"/>
      <c r="N21" s="91"/>
      <c r="O21" s="91"/>
      <c r="P21" s="91"/>
      <c r="Q21" s="91"/>
      <c r="R21" s="91"/>
      <c r="S21" s="91"/>
      <c r="T21" s="91"/>
    </row>
    <row r="22" spans="3:20" ht="12.75" customHeight="1">
      <c r="C22" s="90"/>
      <c r="D22" s="91"/>
      <c r="E22" s="91"/>
      <c r="F22" s="91"/>
      <c r="G22" s="91"/>
      <c r="H22" s="91"/>
      <c r="I22" s="91"/>
      <c r="J22" s="91"/>
      <c r="K22" s="91"/>
      <c r="L22" s="91"/>
      <c r="M22" s="91"/>
      <c r="N22" s="91"/>
      <c r="O22" s="91"/>
      <c r="P22" s="91"/>
      <c r="Q22" s="91"/>
      <c r="R22" s="91"/>
      <c r="S22" s="91"/>
      <c r="T22" s="91"/>
    </row>
    <row r="23" spans="3:20" ht="12.75" customHeight="1">
      <c r="C23" s="90"/>
      <c r="D23" s="91"/>
      <c r="E23" s="91"/>
      <c r="F23" s="91"/>
      <c r="G23" s="91"/>
      <c r="H23" s="91"/>
      <c r="I23" s="91"/>
      <c r="J23" s="91"/>
      <c r="K23" s="91"/>
      <c r="L23" s="91"/>
      <c r="M23" s="91"/>
      <c r="N23" s="91"/>
      <c r="O23" s="91"/>
      <c r="P23" s="91"/>
      <c r="Q23" s="91"/>
      <c r="R23" s="91"/>
      <c r="S23" s="91"/>
      <c r="T23" s="91"/>
    </row>
    <row r="24" spans="3:20" ht="12.75" customHeight="1">
      <c r="C24" s="90"/>
      <c r="D24" s="91"/>
      <c r="E24" s="91"/>
      <c r="F24" s="91"/>
      <c r="G24" s="91"/>
      <c r="H24" s="91"/>
      <c r="I24" s="91"/>
      <c r="J24" s="91"/>
      <c r="K24" s="91"/>
      <c r="L24" s="91"/>
      <c r="M24" s="91"/>
      <c r="N24" s="91"/>
      <c r="O24" s="91"/>
      <c r="P24" s="91"/>
      <c r="Q24" s="91"/>
      <c r="R24" s="91"/>
      <c r="S24" s="91"/>
      <c r="T24" s="91"/>
    </row>
    <row r="25" spans="3:20" ht="12.75" customHeight="1">
      <c r="C25" s="90"/>
      <c r="D25" s="91"/>
      <c r="E25" s="91"/>
      <c r="F25" s="91"/>
      <c r="G25" s="91"/>
      <c r="H25" s="91"/>
      <c r="I25" s="91"/>
      <c r="J25" s="91"/>
      <c r="K25" s="91"/>
      <c r="L25" s="91"/>
      <c r="M25" s="91"/>
      <c r="N25" s="91"/>
      <c r="O25" s="91"/>
      <c r="P25" s="91"/>
      <c r="Q25" s="91"/>
      <c r="R25" s="91"/>
      <c r="S25" s="91"/>
      <c r="T25" s="91"/>
    </row>
    <row r="26" spans="3:20" ht="12.75" customHeight="1">
      <c r="C26" s="90"/>
      <c r="D26" s="91"/>
      <c r="E26" s="91"/>
      <c r="F26" s="91"/>
      <c r="G26" s="91"/>
      <c r="H26" s="91"/>
      <c r="I26" s="91"/>
      <c r="J26" s="91"/>
      <c r="K26" s="91"/>
      <c r="L26" s="91"/>
      <c r="M26" s="91"/>
      <c r="N26" s="91"/>
      <c r="O26" s="91"/>
      <c r="P26" s="91"/>
      <c r="Q26" s="91"/>
      <c r="R26" s="91"/>
      <c r="S26" s="91"/>
      <c r="T26" s="91"/>
    </row>
    <row r="27" spans="3:20" ht="12.75" customHeight="1">
      <c r="C27" s="90"/>
      <c r="D27" s="91"/>
      <c r="E27" s="91"/>
      <c r="F27" s="91"/>
      <c r="G27" s="91"/>
      <c r="H27" s="91"/>
      <c r="I27" s="91"/>
      <c r="J27" s="91"/>
      <c r="K27" s="91"/>
      <c r="L27" s="91"/>
      <c r="M27" s="91"/>
      <c r="N27" s="91"/>
      <c r="O27" s="91"/>
      <c r="P27" s="91"/>
      <c r="Q27" s="91"/>
      <c r="R27" s="91"/>
      <c r="S27" s="91"/>
      <c r="T27" s="91"/>
    </row>
    <row r="28" spans="3:20" ht="12.75" customHeight="1">
      <c r="C28" s="90"/>
      <c r="D28" s="91"/>
      <c r="E28" s="92"/>
      <c r="F28" s="92"/>
      <c r="G28" s="92"/>
      <c r="H28" s="92"/>
      <c r="I28" s="92"/>
      <c r="J28" s="88"/>
      <c r="O28" s="91"/>
      <c r="P28" s="91"/>
      <c r="Q28" s="91"/>
      <c r="R28" s="91"/>
      <c r="S28" s="91"/>
      <c r="T28" s="91"/>
    </row>
    <row r="29" spans="3:20" ht="12.75" customHeight="1">
      <c r="C29" s="90"/>
      <c r="D29" s="91"/>
      <c r="E29" s="92"/>
      <c r="F29" s="92"/>
      <c r="G29" s="92"/>
      <c r="H29" s="92"/>
      <c r="I29" s="92"/>
      <c r="J29" s="89"/>
      <c r="K29" s="93"/>
      <c r="L29" s="94"/>
      <c r="O29" s="91"/>
      <c r="P29" s="91"/>
      <c r="Q29" s="91"/>
      <c r="R29" s="91"/>
      <c r="S29" s="91"/>
      <c r="T29" s="91"/>
    </row>
    <row r="30" spans="3:20" ht="12.75" customHeight="1">
      <c r="C30" s="90"/>
      <c r="D30" s="91"/>
      <c r="E30" s="92"/>
      <c r="F30" s="92"/>
      <c r="G30" s="92"/>
      <c r="H30" s="92"/>
      <c r="I30" s="92"/>
      <c r="J30" s="89"/>
      <c r="K30" s="93"/>
      <c r="L30" s="94"/>
      <c r="O30" s="91"/>
      <c r="P30" s="91"/>
      <c r="Q30" s="91"/>
      <c r="R30" s="91"/>
      <c r="S30" s="91"/>
      <c r="T30" s="91"/>
    </row>
    <row r="31" spans="3:20" ht="12.75" customHeight="1">
      <c r="C31" s="90"/>
      <c r="D31" s="91"/>
      <c r="E31" s="92"/>
      <c r="F31" s="92"/>
      <c r="G31" s="92"/>
      <c r="H31" s="92"/>
      <c r="I31" s="92"/>
      <c r="J31" s="89"/>
      <c r="K31" s="93"/>
      <c r="L31" s="94"/>
      <c r="O31" s="91"/>
      <c r="P31" s="91"/>
      <c r="Q31" s="91"/>
      <c r="R31" s="91"/>
      <c r="S31" s="91"/>
      <c r="T31" s="91"/>
    </row>
    <row r="32" spans="3:20" ht="12.75" customHeight="1">
      <c r="C32" s="90"/>
      <c r="D32" s="91"/>
      <c r="E32" s="92"/>
      <c r="F32" s="92"/>
      <c r="G32" s="92"/>
      <c r="H32" s="92"/>
      <c r="I32" s="92"/>
      <c r="J32" s="89"/>
      <c r="K32" s="93"/>
      <c r="L32" s="94"/>
      <c r="O32" s="91"/>
      <c r="P32" s="91"/>
      <c r="Q32" s="91"/>
      <c r="R32" s="91"/>
      <c r="S32" s="91"/>
      <c r="T32" s="91"/>
    </row>
    <row r="33" spans="3:20" ht="12.75" customHeight="1">
      <c r="C33" s="90"/>
      <c r="D33" s="91"/>
      <c r="O33" s="91"/>
      <c r="P33" s="91"/>
      <c r="Q33" s="91"/>
      <c r="R33" s="91"/>
      <c r="S33" s="91"/>
      <c r="T33" s="91"/>
    </row>
    <row r="34" spans="3:20" ht="12.75" customHeight="1">
      <c r="C34" s="90"/>
      <c r="D34" s="91"/>
      <c r="E34" s="92"/>
      <c r="F34" s="92"/>
      <c r="G34" s="92"/>
      <c r="H34" s="92"/>
      <c r="I34" s="92"/>
      <c r="O34" s="91"/>
      <c r="P34" s="91"/>
      <c r="Q34" s="91"/>
      <c r="R34" s="91"/>
      <c r="S34" s="91"/>
      <c r="T34" s="91"/>
    </row>
    <row r="35" spans="3:20">
      <c r="C35" s="90"/>
      <c r="D35" s="91"/>
      <c r="E35" s="92"/>
      <c r="F35" s="92"/>
      <c r="G35" s="92"/>
      <c r="H35" s="92"/>
      <c r="I35" s="92"/>
      <c r="O35" s="91"/>
      <c r="P35" s="91"/>
      <c r="Q35" s="91"/>
      <c r="R35" s="91"/>
      <c r="S35" s="91"/>
      <c r="T35" s="91"/>
    </row>
    <row r="36" spans="3:20">
      <c r="C36" s="90"/>
      <c r="D36" s="91"/>
      <c r="E36" s="92"/>
      <c r="F36" s="92"/>
      <c r="G36" s="92"/>
      <c r="H36" s="92"/>
      <c r="I36" s="92"/>
      <c r="O36" s="91"/>
      <c r="P36" s="91"/>
      <c r="Q36" s="91"/>
      <c r="R36" s="91"/>
      <c r="S36" s="91"/>
      <c r="T36" s="91"/>
    </row>
    <row r="37" spans="3:20">
      <c r="C37" s="90"/>
      <c r="D37" s="91"/>
      <c r="E37" s="92"/>
      <c r="F37" s="92"/>
      <c r="G37" s="92"/>
      <c r="H37" s="92"/>
      <c r="I37" s="92"/>
      <c r="O37" s="91"/>
      <c r="P37" s="91"/>
      <c r="Q37" s="91"/>
      <c r="R37" s="91"/>
      <c r="S37" s="91"/>
      <c r="T37" s="91"/>
    </row>
    <row r="38" spans="3:20">
      <c r="C38" s="90"/>
      <c r="D38" s="91"/>
      <c r="O38" s="91"/>
      <c r="P38" s="91"/>
      <c r="Q38" s="91"/>
      <c r="R38" s="91"/>
      <c r="S38" s="91"/>
      <c r="T38" s="91"/>
    </row>
    <row r="39" spans="3:20">
      <c r="C39" s="90"/>
      <c r="D39" s="91"/>
      <c r="F39" s="92"/>
      <c r="G39" s="92"/>
      <c r="H39" s="92"/>
      <c r="I39" s="92"/>
      <c r="J39" s="94"/>
      <c r="O39" s="91"/>
      <c r="P39" s="91"/>
      <c r="Q39" s="91"/>
      <c r="R39" s="91"/>
      <c r="S39" s="91"/>
      <c r="T39" s="91"/>
    </row>
    <row r="40" spans="3:20">
      <c r="C40" s="90"/>
      <c r="D40" s="91"/>
      <c r="F40" s="92"/>
      <c r="G40" s="92"/>
      <c r="H40" s="92"/>
      <c r="I40" s="92"/>
      <c r="O40" s="91"/>
      <c r="P40" s="91"/>
      <c r="Q40" s="91"/>
      <c r="R40" s="91"/>
      <c r="S40" s="91"/>
      <c r="T40" s="91"/>
    </row>
    <row r="41" spans="3:20">
      <c r="C41" s="90"/>
      <c r="D41" s="91"/>
      <c r="F41" s="92"/>
      <c r="G41" s="92"/>
      <c r="H41" s="92"/>
      <c r="I41" s="92"/>
      <c r="O41" s="91"/>
      <c r="P41" s="91"/>
      <c r="Q41" s="91"/>
      <c r="R41" s="91"/>
      <c r="S41" s="91"/>
      <c r="T41" s="91"/>
    </row>
    <row r="42" spans="3:20">
      <c r="C42" s="90"/>
      <c r="D42" s="91"/>
      <c r="E42" s="91"/>
      <c r="F42" s="91"/>
      <c r="G42" s="91"/>
      <c r="H42" s="91"/>
      <c r="I42" s="91"/>
      <c r="J42" s="91"/>
      <c r="K42" s="91"/>
      <c r="L42" s="91"/>
      <c r="M42" s="91"/>
      <c r="N42" s="91"/>
      <c r="O42" s="91"/>
      <c r="P42" s="91"/>
      <c r="Q42" s="91"/>
      <c r="R42" s="91"/>
      <c r="S42" s="91"/>
      <c r="T42" s="91"/>
    </row>
    <row r="43" spans="3:20">
      <c r="C43" s="90"/>
      <c r="D43" s="91"/>
      <c r="E43" s="91"/>
      <c r="F43" s="91"/>
      <c r="G43" s="91"/>
      <c r="H43" s="91"/>
      <c r="I43" s="91"/>
      <c r="J43" s="91"/>
      <c r="K43" s="91"/>
      <c r="L43" s="91"/>
      <c r="M43" s="91"/>
      <c r="N43" s="91"/>
      <c r="O43" s="91"/>
      <c r="P43" s="91"/>
      <c r="Q43" s="91"/>
      <c r="R43" s="91"/>
      <c r="S43" s="91"/>
      <c r="T43" s="91"/>
    </row>
    <row r="44" spans="3:20">
      <c r="C44" s="90"/>
      <c r="D44" s="91"/>
      <c r="E44" s="91"/>
      <c r="F44" s="91"/>
      <c r="G44" s="91"/>
      <c r="H44" s="91"/>
      <c r="I44" s="91"/>
      <c r="J44" s="91"/>
      <c r="K44" s="91"/>
      <c r="L44" s="91"/>
      <c r="M44" s="91"/>
      <c r="N44" s="91"/>
      <c r="O44" s="91"/>
      <c r="P44" s="91"/>
      <c r="Q44" s="91"/>
      <c r="R44" s="91"/>
      <c r="S44" s="91"/>
      <c r="T44" s="91"/>
    </row>
    <row r="45" spans="3:20">
      <c r="C45" s="90"/>
      <c r="D45" s="91"/>
      <c r="E45" s="91"/>
      <c r="F45" s="91"/>
      <c r="G45" s="91"/>
      <c r="H45" s="91"/>
      <c r="I45" s="91"/>
      <c r="J45" s="91"/>
      <c r="K45" s="91"/>
      <c r="L45" s="91"/>
      <c r="M45" s="91"/>
      <c r="N45" s="91"/>
      <c r="O45" s="91"/>
      <c r="P45" s="91"/>
      <c r="Q45" s="91"/>
      <c r="R45" s="91"/>
      <c r="S45" s="91"/>
      <c r="T45" s="91"/>
    </row>
    <row r="46" spans="3:20">
      <c r="C46" s="90"/>
      <c r="D46" s="91"/>
      <c r="E46" s="91"/>
      <c r="F46" s="91"/>
      <c r="G46" s="91"/>
      <c r="H46" s="91"/>
      <c r="I46" s="91"/>
      <c r="J46" s="91"/>
      <c r="K46" s="91"/>
      <c r="L46" s="91"/>
      <c r="M46" s="91"/>
      <c r="N46" s="91"/>
      <c r="O46" s="91"/>
      <c r="P46" s="91"/>
      <c r="Q46" s="91"/>
      <c r="R46" s="91"/>
      <c r="S46" s="91"/>
      <c r="T46" s="91"/>
    </row>
    <row r="47" spans="3:20">
      <c r="C47" s="90"/>
      <c r="D47" s="91"/>
      <c r="E47" s="91"/>
      <c r="F47" s="91"/>
      <c r="G47" s="91"/>
      <c r="H47" s="91"/>
      <c r="I47" s="91"/>
      <c r="J47" s="91"/>
      <c r="K47" s="91"/>
      <c r="L47" s="91"/>
      <c r="M47" s="91"/>
      <c r="N47" s="91"/>
      <c r="O47" s="91"/>
      <c r="P47" s="91"/>
      <c r="Q47" s="91"/>
      <c r="R47" s="91"/>
      <c r="S47" s="91"/>
      <c r="T47" s="91"/>
    </row>
    <row r="48" spans="3:20">
      <c r="C48" s="90"/>
      <c r="D48" s="91"/>
      <c r="E48" s="91"/>
      <c r="F48" s="91"/>
      <c r="G48" s="91"/>
      <c r="H48" s="91"/>
      <c r="I48" s="91"/>
      <c r="J48" s="91"/>
      <c r="K48" s="91"/>
      <c r="L48" s="91"/>
      <c r="M48" s="91"/>
      <c r="N48" s="91"/>
      <c r="O48" s="91"/>
      <c r="P48" s="91"/>
      <c r="Q48" s="91"/>
      <c r="R48" s="91"/>
      <c r="S48" s="91"/>
      <c r="T48" s="91"/>
    </row>
    <row r="49" spans="3:20">
      <c r="C49" s="90"/>
      <c r="D49" s="91"/>
      <c r="E49" s="91"/>
      <c r="F49" s="91"/>
      <c r="G49" s="91"/>
      <c r="H49" s="91"/>
      <c r="I49" s="91"/>
      <c r="J49" s="91"/>
      <c r="K49" s="91"/>
      <c r="L49" s="91"/>
      <c r="M49" s="91"/>
      <c r="N49" s="91"/>
      <c r="O49" s="91"/>
      <c r="P49" s="91"/>
      <c r="Q49" s="91"/>
      <c r="R49" s="91"/>
      <c r="S49" s="91"/>
      <c r="T49" s="91"/>
    </row>
    <row r="50" spans="3:20">
      <c r="C50" s="90"/>
      <c r="D50" s="91"/>
      <c r="E50" s="91"/>
      <c r="F50" s="91"/>
      <c r="G50" s="91"/>
      <c r="H50" s="91"/>
      <c r="I50" s="91"/>
      <c r="J50" s="91"/>
      <c r="K50" s="91"/>
      <c r="L50" s="91"/>
      <c r="M50" s="91"/>
      <c r="N50" s="91"/>
      <c r="O50" s="91"/>
      <c r="P50" s="91"/>
      <c r="Q50" s="91"/>
      <c r="R50" s="91"/>
      <c r="S50" s="91"/>
      <c r="T50" s="91"/>
    </row>
    <row r="51" spans="3:20">
      <c r="C51" s="90"/>
      <c r="D51" s="91"/>
      <c r="E51" s="91"/>
      <c r="F51" s="91"/>
      <c r="G51" s="91"/>
      <c r="H51" s="91"/>
      <c r="I51" s="91"/>
      <c r="J51" s="91"/>
      <c r="K51" s="91"/>
      <c r="L51" s="91"/>
      <c r="M51" s="91"/>
      <c r="N51" s="91"/>
      <c r="O51" s="91"/>
      <c r="P51" s="91"/>
      <c r="Q51" s="91"/>
      <c r="R51" s="91"/>
      <c r="S51" s="91"/>
      <c r="T51" s="91"/>
    </row>
    <row r="52" spans="3:20">
      <c r="C52" s="90"/>
      <c r="D52" s="91"/>
      <c r="E52" s="91"/>
      <c r="F52" s="91"/>
      <c r="G52" s="91"/>
      <c r="H52" s="91"/>
      <c r="I52" s="91"/>
      <c r="J52" s="91"/>
      <c r="K52" s="91"/>
      <c r="L52" s="91"/>
      <c r="M52" s="91"/>
      <c r="N52" s="91"/>
      <c r="O52" s="91"/>
      <c r="P52" s="91"/>
      <c r="Q52" s="91"/>
      <c r="R52" s="91"/>
      <c r="S52" s="91"/>
      <c r="T52" s="91"/>
    </row>
    <row r="53" spans="3:20">
      <c r="C53" s="90"/>
      <c r="D53" s="91"/>
      <c r="E53" s="91"/>
      <c r="F53" s="91"/>
      <c r="G53" s="91"/>
      <c r="H53" s="91"/>
      <c r="I53" s="91"/>
      <c r="J53" s="91"/>
      <c r="K53" s="91"/>
      <c r="L53" s="91"/>
      <c r="M53" s="91"/>
      <c r="N53" s="91"/>
      <c r="O53" s="91"/>
      <c r="P53" s="91"/>
      <c r="Q53" s="91"/>
      <c r="R53" s="91"/>
      <c r="S53" s="91"/>
      <c r="T53" s="91"/>
    </row>
    <row r="54" spans="3:20">
      <c r="C54" s="90"/>
      <c r="D54" s="91"/>
      <c r="E54" s="91"/>
      <c r="F54" s="91"/>
      <c r="G54" s="91"/>
      <c r="H54" s="91"/>
      <c r="I54" s="91"/>
      <c r="J54" s="91"/>
      <c r="K54" s="91"/>
      <c r="L54" s="91"/>
      <c r="M54" s="91"/>
      <c r="N54" s="91"/>
      <c r="O54" s="91"/>
      <c r="P54" s="91"/>
      <c r="Q54" s="91"/>
      <c r="R54" s="91"/>
      <c r="S54" s="91"/>
      <c r="T54" s="91"/>
    </row>
    <row r="55" spans="3:20">
      <c r="C55" s="90"/>
      <c r="D55" s="91"/>
      <c r="E55" s="91"/>
      <c r="F55" s="91"/>
      <c r="G55" s="91"/>
      <c r="H55" s="91"/>
      <c r="I55" s="91"/>
      <c r="J55" s="91"/>
      <c r="K55" s="91"/>
      <c r="L55" s="91"/>
      <c r="M55" s="91"/>
      <c r="N55" s="91"/>
      <c r="O55" s="91"/>
      <c r="P55" s="91"/>
      <c r="Q55" s="91"/>
      <c r="R55" s="91"/>
      <c r="S55" s="91"/>
      <c r="T55" s="91"/>
    </row>
    <row r="56" spans="3:20">
      <c r="C56" s="90"/>
      <c r="D56" s="91"/>
      <c r="E56" s="91"/>
      <c r="F56" s="91"/>
      <c r="G56" s="91"/>
      <c r="H56" s="91"/>
      <c r="I56" s="91"/>
      <c r="J56" s="91"/>
      <c r="K56" s="91"/>
      <c r="L56" s="91"/>
      <c r="M56" s="91"/>
      <c r="N56" s="91"/>
      <c r="O56" s="91"/>
      <c r="P56" s="91"/>
      <c r="Q56" s="91"/>
      <c r="R56" s="91"/>
      <c r="S56" s="91"/>
      <c r="T56" s="91"/>
    </row>
    <row r="57" spans="3:20">
      <c r="C57" s="90"/>
      <c r="D57" s="91"/>
      <c r="E57" s="91"/>
      <c r="F57" s="91"/>
      <c r="G57" s="91"/>
      <c r="H57" s="91"/>
      <c r="I57" s="91"/>
      <c r="J57" s="91"/>
      <c r="K57" s="91"/>
      <c r="L57" s="91"/>
      <c r="M57" s="91"/>
      <c r="N57" s="91"/>
      <c r="O57" s="91"/>
      <c r="P57" s="91"/>
      <c r="Q57" s="91"/>
      <c r="R57" s="91"/>
      <c r="S57" s="91"/>
      <c r="T57" s="91"/>
    </row>
    <row r="58" spans="3:20">
      <c r="C58" s="90"/>
      <c r="D58" s="91"/>
      <c r="E58" s="91"/>
      <c r="F58" s="91"/>
      <c r="G58" s="91"/>
      <c r="H58" s="91"/>
      <c r="I58" s="91"/>
      <c r="J58" s="91"/>
      <c r="K58" s="91"/>
      <c r="L58" s="91"/>
      <c r="M58" s="91"/>
      <c r="N58" s="91"/>
      <c r="O58" s="91"/>
      <c r="P58" s="91"/>
      <c r="Q58" s="91"/>
      <c r="R58" s="91"/>
      <c r="S58" s="91"/>
      <c r="T58" s="91"/>
    </row>
    <row r="59" spans="3:20">
      <c r="C59" s="90"/>
      <c r="D59" s="91"/>
      <c r="E59" s="91"/>
      <c r="F59" s="91"/>
      <c r="G59" s="91"/>
      <c r="H59" s="91"/>
      <c r="I59" s="91"/>
      <c r="J59" s="91"/>
      <c r="K59" s="91"/>
      <c r="L59" s="91"/>
      <c r="M59" s="91"/>
      <c r="N59" s="91"/>
      <c r="O59" s="91"/>
      <c r="P59" s="91"/>
      <c r="Q59" s="91"/>
      <c r="R59" s="91"/>
      <c r="S59" s="91"/>
      <c r="T59" s="91"/>
    </row>
    <row r="60" spans="3:20">
      <c r="C60" s="90"/>
      <c r="D60" s="91"/>
      <c r="E60" s="91"/>
      <c r="F60" s="91"/>
      <c r="G60" s="91"/>
      <c r="H60" s="91"/>
      <c r="I60" s="91"/>
      <c r="J60" s="91"/>
      <c r="K60" s="91"/>
      <c r="L60" s="91"/>
      <c r="M60" s="91"/>
      <c r="N60" s="91"/>
      <c r="O60" s="91"/>
      <c r="P60" s="91"/>
      <c r="Q60" s="91"/>
      <c r="R60" s="91"/>
      <c r="S60" s="91"/>
      <c r="T60" s="91"/>
    </row>
    <row r="61" spans="3:20">
      <c r="C61" s="90"/>
      <c r="D61" s="91"/>
      <c r="E61" s="91"/>
      <c r="F61" s="91"/>
      <c r="G61" s="91"/>
      <c r="H61" s="91"/>
      <c r="I61" s="91"/>
      <c r="J61" s="91"/>
      <c r="K61" s="91"/>
      <c r="L61" s="91"/>
      <c r="M61" s="91"/>
      <c r="N61" s="91"/>
      <c r="O61" s="91"/>
      <c r="P61" s="91"/>
      <c r="Q61" s="91"/>
      <c r="R61" s="91"/>
      <c r="S61" s="91"/>
      <c r="T61" s="91"/>
    </row>
    <row r="62" spans="3:20">
      <c r="C62" s="90"/>
      <c r="D62" s="91"/>
      <c r="E62" s="91"/>
      <c r="F62" s="91"/>
      <c r="G62" s="91"/>
      <c r="H62" s="91"/>
      <c r="I62" s="91"/>
      <c r="J62" s="91"/>
      <c r="K62" s="91"/>
      <c r="L62" s="91"/>
      <c r="M62" s="91"/>
      <c r="N62" s="91"/>
      <c r="O62" s="91"/>
      <c r="P62" s="91"/>
      <c r="Q62" s="91"/>
      <c r="R62" s="91"/>
      <c r="S62" s="91"/>
      <c r="T62" s="91"/>
    </row>
    <row r="63" spans="3:20">
      <c r="C63" s="90"/>
      <c r="D63" s="91"/>
      <c r="E63" s="91"/>
      <c r="F63" s="91"/>
      <c r="G63" s="91"/>
      <c r="H63" s="91"/>
      <c r="I63" s="91"/>
      <c r="J63" s="91"/>
      <c r="K63" s="91"/>
      <c r="L63" s="91"/>
      <c r="M63" s="91"/>
      <c r="N63" s="91"/>
      <c r="O63" s="91"/>
      <c r="P63" s="91"/>
      <c r="Q63" s="91"/>
      <c r="R63" s="91"/>
      <c r="S63" s="91"/>
      <c r="T63" s="91"/>
    </row>
    <row r="64" spans="3:20">
      <c r="C64" s="90"/>
      <c r="D64" s="91"/>
      <c r="E64" s="91"/>
      <c r="F64" s="91"/>
      <c r="G64" s="91"/>
      <c r="H64" s="91"/>
      <c r="I64" s="91"/>
      <c r="J64" s="91"/>
      <c r="K64" s="91"/>
      <c r="L64" s="91"/>
      <c r="M64" s="91"/>
      <c r="N64" s="91"/>
      <c r="O64" s="91"/>
      <c r="P64" s="91"/>
      <c r="Q64" s="91"/>
      <c r="R64" s="91"/>
      <c r="S64" s="91"/>
      <c r="T64" s="91"/>
    </row>
    <row r="65" spans="3:20">
      <c r="C65" s="90"/>
      <c r="D65" s="91"/>
      <c r="E65" s="91"/>
      <c r="F65" s="91"/>
      <c r="G65" s="91"/>
      <c r="H65" s="91"/>
      <c r="I65" s="91"/>
      <c r="J65" s="91"/>
      <c r="K65" s="91"/>
      <c r="L65" s="91"/>
      <c r="M65" s="91"/>
      <c r="N65" s="91"/>
      <c r="O65" s="91"/>
      <c r="P65" s="91"/>
      <c r="Q65" s="91"/>
      <c r="R65" s="91"/>
      <c r="S65" s="91"/>
      <c r="T65" s="91"/>
    </row>
    <row r="66" spans="3:20">
      <c r="C66" s="90"/>
      <c r="D66" s="91"/>
      <c r="E66" s="91"/>
      <c r="F66" s="91"/>
      <c r="G66" s="91"/>
      <c r="H66" s="91"/>
      <c r="I66" s="91"/>
      <c r="J66" s="91"/>
      <c r="K66" s="91"/>
      <c r="L66" s="91"/>
      <c r="M66" s="91"/>
      <c r="N66" s="91"/>
      <c r="O66" s="91"/>
      <c r="P66" s="91"/>
      <c r="Q66" s="91"/>
      <c r="R66" s="91"/>
      <c r="S66" s="91"/>
      <c r="T66" s="91"/>
    </row>
    <row r="67" spans="3:20">
      <c r="C67" s="90"/>
      <c r="D67" s="91"/>
      <c r="E67" s="91"/>
      <c r="F67" s="91"/>
      <c r="G67" s="91"/>
      <c r="H67" s="91"/>
      <c r="I67" s="91"/>
      <c r="J67" s="91"/>
      <c r="K67" s="91"/>
      <c r="L67" s="91"/>
      <c r="M67" s="91"/>
      <c r="N67" s="91"/>
      <c r="O67" s="91"/>
      <c r="P67" s="91"/>
      <c r="Q67" s="91"/>
      <c r="R67" s="91"/>
      <c r="S67" s="91"/>
      <c r="T67" s="91"/>
    </row>
    <row r="68" spans="3:20">
      <c r="C68" s="90"/>
      <c r="D68" s="91"/>
      <c r="E68" s="91"/>
      <c r="F68" s="91"/>
      <c r="G68" s="91"/>
      <c r="H68" s="91"/>
      <c r="I68" s="91"/>
      <c r="J68" s="91"/>
      <c r="K68" s="91"/>
      <c r="L68" s="91"/>
      <c r="M68" s="91"/>
      <c r="N68" s="91"/>
      <c r="O68" s="91"/>
      <c r="P68" s="91"/>
      <c r="Q68" s="91"/>
      <c r="R68" s="91"/>
      <c r="S68" s="91"/>
      <c r="T68" s="91"/>
    </row>
    <row r="69" spans="3:20">
      <c r="C69" s="90"/>
      <c r="D69" s="91"/>
      <c r="E69" s="91"/>
      <c r="F69" s="91"/>
      <c r="G69" s="91"/>
      <c r="H69" s="91"/>
      <c r="I69" s="91"/>
      <c r="J69" s="91"/>
      <c r="K69" s="91"/>
      <c r="L69" s="91"/>
      <c r="M69" s="91"/>
      <c r="N69" s="91"/>
      <c r="O69" s="91"/>
      <c r="P69" s="91"/>
      <c r="Q69" s="91"/>
      <c r="R69" s="91"/>
      <c r="S69" s="91"/>
      <c r="T69" s="91"/>
    </row>
    <row r="70" spans="3:20">
      <c r="C70" s="90"/>
      <c r="D70" s="91"/>
      <c r="E70" s="91"/>
      <c r="F70" s="91"/>
      <c r="G70" s="91"/>
      <c r="H70" s="91"/>
      <c r="I70" s="91"/>
      <c r="J70" s="91"/>
      <c r="K70" s="91"/>
      <c r="L70" s="91"/>
      <c r="M70" s="91"/>
      <c r="N70" s="91"/>
      <c r="O70" s="91"/>
      <c r="P70" s="91"/>
      <c r="Q70" s="91"/>
      <c r="R70" s="91"/>
      <c r="S70" s="91"/>
      <c r="T70" s="91"/>
    </row>
    <row r="71" spans="3:20">
      <c r="C71" s="90"/>
      <c r="D71" s="91"/>
      <c r="E71" s="91"/>
      <c r="F71" s="91"/>
      <c r="G71" s="91"/>
      <c r="H71" s="91"/>
      <c r="I71" s="91"/>
      <c r="J71" s="91"/>
      <c r="K71" s="91"/>
      <c r="L71" s="91"/>
      <c r="M71" s="91"/>
      <c r="N71" s="91"/>
      <c r="O71" s="91"/>
      <c r="P71" s="91"/>
      <c r="Q71" s="91"/>
      <c r="R71" s="91"/>
      <c r="S71" s="91"/>
      <c r="T71" s="91"/>
    </row>
    <row r="72" spans="3:20">
      <c r="C72" s="90"/>
      <c r="D72" s="91"/>
      <c r="E72" s="91"/>
      <c r="F72" s="91"/>
      <c r="G72" s="91"/>
      <c r="H72" s="91"/>
      <c r="I72" s="91"/>
      <c r="J72" s="91"/>
      <c r="K72" s="91"/>
      <c r="L72" s="91"/>
      <c r="M72" s="91"/>
      <c r="N72" s="91"/>
      <c r="O72" s="91"/>
      <c r="P72" s="91"/>
      <c r="Q72" s="91"/>
      <c r="R72" s="91"/>
      <c r="S72" s="91"/>
      <c r="T72" s="91"/>
    </row>
    <row r="73" spans="3:20">
      <c r="C73" s="90"/>
      <c r="D73" s="91"/>
      <c r="E73" s="91"/>
      <c r="F73" s="91"/>
      <c r="G73" s="91"/>
      <c r="H73" s="91"/>
      <c r="I73" s="91"/>
      <c r="J73" s="91"/>
      <c r="K73" s="91"/>
      <c r="L73" s="91"/>
      <c r="M73" s="91"/>
      <c r="N73" s="91"/>
      <c r="O73" s="91"/>
      <c r="P73" s="91"/>
      <c r="Q73" s="91"/>
      <c r="R73" s="91"/>
      <c r="S73" s="91"/>
      <c r="T73" s="91"/>
    </row>
    <row r="74" spans="3:20">
      <c r="C74" s="90"/>
      <c r="D74" s="91"/>
      <c r="E74" s="91"/>
      <c r="F74" s="91"/>
      <c r="G74" s="91"/>
      <c r="H74" s="91"/>
      <c r="I74" s="91"/>
      <c r="J74" s="91"/>
      <c r="K74" s="91"/>
      <c r="L74" s="91"/>
      <c r="M74" s="91"/>
      <c r="N74" s="91"/>
      <c r="O74" s="91"/>
      <c r="P74" s="91"/>
      <c r="Q74" s="91"/>
      <c r="R74" s="91"/>
      <c r="S74" s="91"/>
      <c r="T74" s="91"/>
    </row>
    <row r="75" spans="3:20">
      <c r="C75" s="90"/>
      <c r="D75" s="91"/>
      <c r="E75" s="91"/>
      <c r="F75" s="91"/>
      <c r="G75" s="91"/>
      <c r="H75" s="91"/>
      <c r="I75" s="91"/>
      <c r="J75" s="91"/>
      <c r="K75" s="91"/>
      <c r="L75" s="91"/>
      <c r="M75" s="91"/>
      <c r="N75" s="91"/>
      <c r="O75" s="91"/>
      <c r="P75" s="91"/>
      <c r="Q75" s="91"/>
      <c r="R75" s="91"/>
      <c r="S75" s="91"/>
      <c r="T75" s="91"/>
    </row>
    <row r="76" spans="3:20">
      <c r="C76" s="90"/>
      <c r="D76" s="91"/>
      <c r="E76" s="91"/>
      <c r="F76" s="91"/>
      <c r="G76" s="91"/>
      <c r="H76" s="91"/>
      <c r="I76" s="91"/>
      <c r="J76" s="91"/>
      <c r="K76" s="91"/>
      <c r="L76" s="91"/>
      <c r="M76" s="91"/>
      <c r="N76" s="91"/>
      <c r="O76" s="91"/>
      <c r="P76" s="91"/>
      <c r="Q76" s="91"/>
      <c r="R76" s="91"/>
      <c r="S76" s="91"/>
      <c r="T76" s="91"/>
    </row>
    <row r="77" spans="3:20">
      <c r="C77" s="90"/>
      <c r="D77" s="91"/>
      <c r="E77" s="91"/>
      <c r="F77" s="91"/>
      <c r="G77" s="91"/>
      <c r="H77" s="91"/>
      <c r="I77" s="91"/>
      <c r="J77" s="91"/>
      <c r="K77" s="91"/>
      <c r="L77" s="91"/>
      <c r="M77" s="91"/>
      <c r="N77" s="91"/>
      <c r="O77" s="91"/>
      <c r="P77" s="91"/>
      <c r="Q77" s="91"/>
      <c r="R77" s="91"/>
      <c r="S77" s="91"/>
      <c r="T77" s="91"/>
    </row>
    <row r="78" spans="3:20">
      <c r="C78" s="90"/>
      <c r="D78" s="91"/>
      <c r="E78" s="91"/>
      <c r="F78" s="91"/>
      <c r="G78" s="91"/>
      <c r="H78" s="91"/>
      <c r="I78" s="91"/>
      <c r="J78" s="91"/>
      <c r="K78" s="91"/>
      <c r="L78" s="91"/>
      <c r="M78" s="91"/>
      <c r="N78" s="91"/>
      <c r="O78" s="91"/>
      <c r="P78" s="91"/>
      <c r="Q78" s="91"/>
      <c r="R78" s="91"/>
      <c r="S78" s="91"/>
      <c r="T78" s="91"/>
    </row>
    <row r="79" spans="3:20">
      <c r="C79" s="90"/>
      <c r="D79" s="91"/>
      <c r="E79" s="91"/>
      <c r="F79" s="91"/>
      <c r="G79" s="91"/>
      <c r="H79" s="91"/>
      <c r="I79" s="91"/>
      <c r="J79" s="91"/>
      <c r="K79" s="91"/>
      <c r="L79" s="91"/>
      <c r="M79" s="91"/>
      <c r="N79" s="91"/>
      <c r="O79" s="91"/>
      <c r="P79" s="91"/>
      <c r="Q79" s="91"/>
      <c r="R79" s="91"/>
      <c r="S79" s="91"/>
      <c r="T79" s="91"/>
    </row>
    <row r="80" spans="3:20">
      <c r="C80" s="90"/>
      <c r="D80" s="91"/>
      <c r="E80" s="91"/>
      <c r="F80" s="91"/>
      <c r="G80" s="91"/>
      <c r="H80" s="91"/>
      <c r="I80" s="91"/>
      <c r="J80" s="91"/>
      <c r="K80" s="91"/>
      <c r="L80" s="91"/>
      <c r="M80" s="91"/>
      <c r="N80" s="91"/>
      <c r="O80" s="91"/>
      <c r="P80" s="91"/>
      <c r="Q80" s="91"/>
      <c r="R80" s="91"/>
      <c r="S80" s="91"/>
      <c r="T80" s="91"/>
    </row>
    <row r="81" spans="3:20">
      <c r="C81" s="90"/>
      <c r="D81" s="91"/>
      <c r="E81" s="91"/>
      <c r="F81" s="91"/>
      <c r="G81" s="91"/>
      <c r="H81" s="91"/>
      <c r="I81" s="91"/>
      <c r="J81" s="91"/>
      <c r="K81" s="91"/>
      <c r="L81" s="91"/>
      <c r="M81" s="91"/>
      <c r="N81" s="91"/>
      <c r="O81" s="91"/>
      <c r="P81" s="91"/>
      <c r="Q81" s="91"/>
      <c r="R81" s="91"/>
      <c r="S81" s="91"/>
      <c r="T81" s="91"/>
    </row>
    <row r="82" spans="3:20">
      <c r="C82" s="90"/>
      <c r="D82" s="91"/>
      <c r="E82" s="91"/>
      <c r="F82" s="91"/>
      <c r="G82" s="91"/>
      <c r="H82" s="91"/>
      <c r="I82" s="91"/>
      <c r="J82" s="91"/>
      <c r="K82" s="91"/>
      <c r="L82" s="91"/>
      <c r="M82" s="91"/>
      <c r="N82" s="91"/>
      <c r="O82" s="91"/>
      <c r="P82" s="91"/>
      <c r="Q82" s="91"/>
      <c r="R82" s="91"/>
      <c r="S82" s="91"/>
      <c r="T82" s="91"/>
    </row>
    <row r="83" spans="3:20">
      <c r="C83" s="90"/>
      <c r="D83" s="91"/>
      <c r="E83" s="91"/>
      <c r="F83" s="91"/>
      <c r="G83" s="91"/>
      <c r="H83" s="91"/>
      <c r="I83" s="91"/>
      <c r="J83" s="91"/>
      <c r="K83" s="91"/>
      <c r="L83" s="91"/>
      <c r="M83" s="91"/>
      <c r="N83" s="91"/>
      <c r="O83" s="91"/>
      <c r="P83" s="91"/>
      <c r="Q83" s="91"/>
      <c r="R83" s="91"/>
      <c r="S83" s="91"/>
      <c r="T83" s="91"/>
    </row>
    <row r="84" spans="3:20">
      <c r="C84" s="90"/>
      <c r="D84" s="91"/>
      <c r="E84" s="91"/>
      <c r="F84" s="91"/>
      <c r="G84" s="91"/>
      <c r="H84" s="91"/>
      <c r="I84" s="91"/>
      <c r="J84" s="91"/>
      <c r="K84" s="91"/>
      <c r="L84" s="91"/>
      <c r="M84" s="91"/>
      <c r="N84" s="91"/>
      <c r="O84" s="91"/>
      <c r="P84" s="91"/>
      <c r="Q84" s="91"/>
      <c r="R84" s="91"/>
      <c r="S84" s="91"/>
      <c r="T84" s="91"/>
    </row>
    <row r="85" spans="3:20">
      <c r="C85" s="90"/>
      <c r="D85" s="91"/>
      <c r="E85" s="91"/>
      <c r="F85" s="91"/>
      <c r="G85" s="91"/>
      <c r="H85" s="91"/>
      <c r="I85" s="91"/>
      <c r="J85" s="91"/>
      <c r="K85" s="91"/>
      <c r="L85" s="91"/>
      <c r="M85" s="91"/>
      <c r="N85" s="91"/>
      <c r="O85" s="91"/>
      <c r="P85" s="91"/>
      <c r="Q85" s="91"/>
      <c r="R85" s="91"/>
      <c r="S85" s="91"/>
      <c r="T85" s="91"/>
    </row>
    <row r="86" spans="3:20">
      <c r="C86" s="90"/>
      <c r="D86" s="91"/>
      <c r="E86" s="91"/>
      <c r="F86" s="91"/>
      <c r="G86" s="91"/>
      <c r="H86" s="91"/>
      <c r="I86" s="91"/>
      <c r="J86" s="91"/>
      <c r="K86" s="91"/>
      <c r="L86" s="91"/>
      <c r="M86" s="91"/>
      <c r="N86" s="91"/>
      <c r="O86" s="91"/>
      <c r="P86" s="91"/>
      <c r="Q86" s="91"/>
      <c r="R86" s="91"/>
      <c r="S86" s="91"/>
      <c r="T86" s="91"/>
    </row>
    <row r="87" spans="3:20">
      <c r="C87" s="90"/>
      <c r="D87" s="91"/>
      <c r="E87" s="91"/>
      <c r="F87" s="91"/>
      <c r="G87" s="91"/>
      <c r="H87" s="91"/>
      <c r="I87" s="91"/>
      <c r="J87" s="91"/>
      <c r="K87" s="91"/>
      <c r="L87" s="91"/>
      <c r="M87" s="91"/>
      <c r="N87" s="91"/>
      <c r="O87" s="91"/>
      <c r="P87" s="91"/>
      <c r="Q87" s="91"/>
      <c r="R87" s="91"/>
      <c r="S87" s="91"/>
      <c r="T87" s="91"/>
    </row>
    <row r="88" spans="3:20">
      <c r="C88" s="90"/>
      <c r="D88" s="91"/>
      <c r="E88" s="91"/>
      <c r="F88" s="91"/>
      <c r="G88" s="91"/>
      <c r="H88" s="91"/>
      <c r="I88" s="91"/>
      <c r="J88" s="91"/>
      <c r="K88" s="91"/>
      <c r="L88" s="91"/>
      <c r="M88" s="91"/>
      <c r="N88" s="91"/>
      <c r="O88" s="91"/>
      <c r="P88" s="91"/>
      <c r="Q88" s="91"/>
      <c r="R88" s="91"/>
      <c r="S88" s="91"/>
      <c r="T88" s="91"/>
    </row>
    <row r="89" spans="3:20">
      <c r="C89" s="90"/>
      <c r="D89" s="91"/>
      <c r="E89" s="91"/>
      <c r="F89" s="91"/>
      <c r="G89" s="91"/>
      <c r="H89" s="91"/>
      <c r="I89" s="91"/>
      <c r="J89" s="91"/>
      <c r="K89" s="91"/>
      <c r="L89" s="91"/>
      <c r="M89" s="91"/>
      <c r="N89" s="91"/>
      <c r="O89" s="91"/>
      <c r="P89" s="91"/>
      <c r="Q89" s="91"/>
      <c r="R89" s="91"/>
      <c r="S89" s="91"/>
      <c r="T89" s="91"/>
    </row>
    <row r="90" spans="3:20">
      <c r="C90" s="90"/>
      <c r="D90" s="91"/>
      <c r="E90" s="91"/>
      <c r="F90" s="91"/>
      <c r="G90" s="91"/>
      <c r="H90" s="91"/>
      <c r="I90" s="91"/>
      <c r="J90" s="91"/>
      <c r="K90" s="91"/>
      <c r="L90" s="91"/>
      <c r="M90" s="91"/>
      <c r="N90" s="91"/>
      <c r="O90" s="91"/>
      <c r="P90" s="91"/>
      <c r="Q90" s="91"/>
      <c r="R90" s="91"/>
      <c r="S90" s="91"/>
      <c r="T90" s="91"/>
    </row>
    <row r="91" spans="3:20">
      <c r="C91" s="90"/>
      <c r="D91" s="91"/>
      <c r="E91" s="91"/>
      <c r="F91" s="91"/>
      <c r="G91" s="91"/>
      <c r="H91" s="91"/>
      <c r="I91" s="91"/>
      <c r="J91" s="91"/>
      <c r="K91" s="91"/>
      <c r="L91" s="91"/>
      <c r="M91" s="91"/>
      <c r="N91" s="91"/>
      <c r="O91" s="91"/>
      <c r="P91" s="91"/>
      <c r="Q91" s="91"/>
      <c r="R91" s="91"/>
      <c r="S91" s="91"/>
      <c r="T91" s="91"/>
    </row>
    <row r="92" spans="3:20">
      <c r="C92" s="90"/>
      <c r="D92" s="91"/>
      <c r="E92" s="91"/>
      <c r="F92" s="91"/>
      <c r="G92" s="91"/>
      <c r="H92" s="91"/>
      <c r="I92" s="91"/>
      <c r="J92" s="91"/>
      <c r="K92" s="91"/>
      <c r="L92" s="91"/>
      <c r="M92" s="91"/>
      <c r="N92" s="91"/>
      <c r="O92" s="91"/>
      <c r="P92" s="91"/>
      <c r="Q92" s="91"/>
      <c r="R92" s="91"/>
      <c r="S92" s="91"/>
      <c r="T92" s="91"/>
    </row>
    <row r="93" spans="3:20">
      <c r="C93" s="90"/>
      <c r="D93" s="91"/>
      <c r="E93" s="91"/>
      <c r="F93" s="91"/>
      <c r="G93" s="91"/>
      <c r="H93" s="91"/>
      <c r="I93" s="91"/>
      <c r="J93" s="91"/>
      <c r="K93" s="91"/>
      <c r="L93" s="91"/>
      <c r="M93" s="91"/>
      <c r="N93" s="91"/>
      <c r="O93" s="91"/>
      <c r="P93" s="91"/>
      <c r="Q93" s="91"/>
      <c r="R93" s="91"/>
      <c r="S93" s="91"/>
      <c r="T93" s="91"/>
    </row>
    <row r="94" spans="3:20">
      <c r="C94" s="90"/>
      <c r="D94" s="91"/>
      <c r="E94" s="91"/>
      <c r="F94" s="91"/>
      <c r="G94" s="91"/>
      <c r="H94" s="91"/>
      <c r="I94" s="91"/>
      <c r="J94" s="91"/>
      <c r="K94" s="91"/>
      <c r="L94" s="91"/>
      <c r="M94" s="91"/>
      <c r="N94" s="91"/>
      <c r="O94" s="91"/>
      <c r="P94" s="91"/>
      <c r="Q94" s="91"/>
      <c r="R94" s="91"/>
      <c r="S94" s="91"/>
      <c r="T94" s="91"/>
    </row>
    <row r="95" spans="3:20">
      <c r="C95" s="90"/>
      <c r="D95" s="91"/>
      <c r="E95" s="91"/>
      <c r="F95" s="91"/>
      <c r="G95" s="91"/>
      <c r="H95" s="91"/>
      <c r="I95" s="91"/>
      <c r="J95" s="91"/>
      <c r="K95" s="91"/>
      <c r="L95" s="91"/>
      <c r="M95" s="91"/>
      <c r="N95" s="91"/>
      <c r="O95" s="91"/>
      <c r="P95" s="91"/>
      <c r="Q95" s="91"/>
      <c r="R95" s="91"/>
      <c r="S95" s="91"/>
      <c r="T95" s="91"/>
    </row>
    <row r="96" spans="3:20">
      <c r="C96" s="90"/>
      <c r="D96" s="91"/>
      <c r="E96" s="91"/>
      <c r="F96" s="91"/>
      <c r="G96" s="91"/>
      <c r="H96" s="91"/>
      <c r="I96" s="91"/>
      <c r="J96" s="91"/>
      <c r="K96" s="91"/>
      <c r="L96" s="91"/>
      <c r="M96" s="91"/>
      <c r="N96" s="91"/>
      <c r="O96" s="91"/>
      <c r="P96" s="91"/>
      <c r="Q96" s="91"/>
      <c r="R96" s="91"/>
      <c r="S96" s="91"/>
      <c r="T96" s="91"/>
    </row>
    <row r="97" spans="3:20">
      <c r="C97" s="90"/>
      <c r="D97" s="91"/>
      <c r="E97" s="91"/>
      <c r="F97" s="91"/>
      <c r="G97" s="91"/>
      <c r="H97" s="91"/>
      <c r="I97" s="91"/>
      <c r="J97" s="91"/>
      <c r="K97" s="91"/>
      <c r="L97" s="91"/>
      <c r="M97" s="91"/>
      <c r="N97" s="91"/>
      <c r="O97" s="91"/>
      <c r="P97" s="91"/>
      <c r="Q97" s="91"/>
      <c r="R97" s="91"/>
      <c r="S97" s="91"/>
      <c r="T97" s="91"/>
    </row>
    <row r="98" spans="3:20">
      <c r="C98" s="90"/>
      <c r="D98" s="91"/>
      <c r="E98" s="91"/>
      <c r="F98" s="91"/>
      <c r="G98" s="91"/>
      <c r="H98" s="91"/>
      <c r="I98" s="91"/>
      <c r="J98" s="91"/>
      <c r="K98" s="91"/>
      <c r="L98" s="91"/>
      <c r="M98" s="91"/>
      <c r="N98" s="91"/>
      <c r="O98" s="91"/>
      <c r="P98" s="91"/>
      <c r="Q98" s="91"/>
      <c r="R98" s="91"/>
      <c r="S98" s="91"/>
      <c r="T98" s="91"/>
    </row>
    <row r="99" spans="3:20">
      <c r="C99" s="90"/>
      <c r="D99" s="91"/>
      <c r="E99" s="91"/>
      <c r="F99" s="91"/>
      <c r="G99" s="91"/>
      <c r="H99" s="91"/>
      <c r="I99" s="91"/>
      <c r="J99" s="91"/>
      <c r="K99" s="91"/>
      <c r="L99" s="91"/>
      <c r="M99" s="91"/>
      <c r="N99" s="91"/>
      <c r="O99" s="91"/>
      <c r="P99" s="91"/>
      <c r="Q99" s="91"/>
      <c r="R99" s="91"/>
      <c r="S99" s="91"/>
      <c r="T99" s="91"/>
    </row>
    <row r="100" spans="3:20">
      <c r="C100" s="90"/>
      <c r="D100" s="91"/>
      <c r="E100" s="91"/>
      <c r="F100" s="91"/>
      <c r="G100" s="91"/>
      <c r="H100" s="91"/>
      <c r="I100" s="91"/>
      <c r="J100" s="91"/>
      <c r="K100" s="91"/>
      <c r="L100" s="91"/>
      <c r="M100" s="91"/>
      <c r="N100" s="91"/>
      <c r="O100" s="91"/>
      <c r="P100" s="91"/>
      <c r="Q100" s="91"/>
      <c r="R100" s="91"/>
      <c r="S100" s="91"/>
      <c r="T100" s="91"/>
    </row>
    <row r="101" spans="3:20">
      <c r="C101" s="90"/>
      <c r="D101" s="91"/>
      <c r="E101" s="91"/>
      <c r="F101" s="91"/>
      <c r="G101" s="91"/>
      <c r="H101" s="91"/>
      <c r="I101" s="91"/>
      <c r="J101" s="91"/>
      <c r="K101" s="91"/>
      <c r="L101" s="91"/>
      <c r="M101" s="91"/>
      <c r="N101" s="91"/>
      <c r="O101" s="91"/>
      <c r="P101" s="91"/>
      <c r="Q101" s="91"/>
      <c r="R101" s="91"/>
      <c r="S101" s="91"/>
      <c r="T101" s="91"/>
    </row>
  </sheetData>
  <printOptions horizontalCentered="1"/>
  <pageMargins left="0.19685039370078741" right="0.47244094488188981" top="0.6692913385826772" bottom="0.59055118110236227" header="0" footer="0"/>
  <pageSetup orientation="portrait" horizontalDpi="300" verticalDpi="300" r:id="rId1"/>
  <headerFooter>
    <oddHeader>&amp;L&amp;"Arial,Negrita"&amp;12&amp;KFF0000Caso A:&amp;"Arial,Normal"&amp;K000000 Fuente puntual de un contaminante conservativo&amp;RFecha de impresión: &amp;D</oddHeader>
    <oddFooter>&amp;L&amp;Z&amp;F
Hoja: &amp;A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2:D55"/>
  <sheetViews>
    <sheetView showGridLines="0" showRowColHeaders="0" zoomScale="170" zoomScaleNormal="170" workbookViewId="0"/>
  </sheetViews>
  <sheetFormatPr baseColWidth="10" defaultColWidth="17.44140625" defaultRowHeight="15"/>
  <cols>
    <col min="1" max="1" width="18.88671875" style="1" customWidth="1"/>
    <col min="2" max="2" width="59.44140625" style="1" customWidth="1"/>
    <col min="3" max="3" width="12.33203125" style="1" customWidth="1"/>
    <col min="4" max="4" width="9.5546875" style="1" customWidth="1"/>
    <col min="5" max="5" width="7.88671875" style="1" customWidth="1"/>
    <col min="6" max="6" width="7.5546875" style="1" customWidth="1"/>
    <col min="7" max="7" width="12.6640625" style="1" customWidth="1"/>
    <col min="8" max="8" width="12.44140625" style="1" customWidth="1"/>
    <col min="9" max="9" width="13.33203125" style="1" customWidth="1"/>
    <col min="10" max="16384" width="17.44140625" style="1"/>
  </cols>
  <sheetData>
    <row r="2" spans="1:4" s="3" customFormat="1">
      <c r="A2" s="1"/>
      <c r="B2" s="114"/>
    </row>
    <row r="3" spans="1:4" s="3" customFormat="1">
      <c r="A3" s="1"/>
      <c r="B3" s="114"/>
    </row>
    <row r="4" spans="1:4" s="3" customFormat="1">
      <c r="A4" s="1"/>
      <c r="B4" s="114"/>
    </row>
    <row r="5" spans="1:4" s="3" customFormat="1">
      <c r="A5" s="1"/>
      <c r="B5" s="114"/>
    </row>
    <row r="6" spans="1:4" s="3" customFormat="1">
      <c r="A6" s="1"/>
    </row>
    <row r="7" spans="1:4" s="3" customFormat="1">
      <c r="A7" s="114"/>
      <c r="B7" s="114"/>
      <c r="C7" s="115"/>
    </row>
    <row r="8" spans="1:4" s="3" customFormat="1">
      <c r="A8" s="114"/>
      <c r="B8" s="114"/>
    </row>
    <row r="9" spans="1:4" s="3" customFormat="1" ht="15.6" thickBot="1">
      <c r="A9" s="114"/>
      <c r="B9" s="114"/>
    </row>
    <row r="10" spans="1:4" ht="18.600000000000001" thickTop="1">
      <c r="A10" s="114"/>
      <c r="B10" s="122" t="s">
        <v>101</v>
      </c>
      <c r="C10" s="118">
        <f>('Datos de entrada caso A'!C14*'Datos de entrada caso A'!C13)/(2*'Datos de entrada caso A'!C14+'Datos de entrada caso A'!C13)</f>
        <v>7.5</v>
      </c>
    </row>
    <row r="11" spans="1:4">
      <c r="A11" s="3"/>
      <c r="B11" s="123" t="s">
        <v>83</v>
      </c>
      <c r="C11" s="119">
        <f>ATAN('Datos de entrada caso A'!C19)*(180/PI())</f>
        <v>0.28647651027707449</v>
      </c>
    </row>
    <row r="12" spans="1:4" ht="18">
      <c r="A12" s="114"/>
      <c r="B12" s="123" t="s">
        <v>102</v>
      </c>
      <c r="C12" s="119">
        <f>(C10^(2/3)*'Datos de entrada caso A'!C19^(1/2))/('Datos de entrada caso A'!C16*'Valores constantes caso A'!D10^(1/2))</f>
        <v>8.6545828529801555E-2</v>
      </c>
      <c r="D12" s="88"/>
    </row>
    <row r="13" spans="1:4" ht="18">
      <c r="A13" s="114"/>
      <c r="B13" s="123" t="s">
        <v>324</v>
      </c>
      <c r="C13" s="119">
        <f>'Datos de entrada caso A'!C16/(C10*'Datos de entrada caso A'!C19*'Valores constantes caso A'!D10)^(1/2)</f>
        <v>1.6495721976846449</v>
      </c>
    </row>
    <row r="14" spans="1:4">
      <c r="A14" s="114"/>
      <c r="B14" s="123" t="s">
        <v>100</v>
      </c>
      <c r="C14" s="119">
        <f>('Valores constantes caso A'!D10*'Cálculos variables caso A'!C10*'Datos de entrada caso A'!C19)^(1/2)</f>
        <v>0.60621778264910708</v>
      </c>
    </row>
    <row r="15" spans="1:4" ht="18">
      <c r="A15" s="92"/>
      <c r="B15" s="124" t="s">
        <v>220</v>
      </c>
      <c r="C15" s="120">
        <f>'Valores constantes caso A'!D11*$C$10*$C$14</f>
        <v>2273.3166849341515</v>
      </c>
    </row>
    <row r="16" spans="1:4" ht="18">
      <c r="A16" s="92"/>
      <c r="B16" s="123" t="s">
        <v>221</v>
      </c>
      <c r="C16" s="120">
        <f>'Valores constantes caso A'!D12*$C$10*$C$14</f>
        <v>3.2735760263051779</v>
      </c>
    </row>
    <row r="17" spans="1:3" ht="18.600000000000001" thickBot="1">
      <c r="A17" s="92"/>
      <c r="B17" s="125" t="s">
        <v>222</v>
      </c>
      <c r="C17" s="121">
        <f>'Valores constantes caso A'!D13*$C$10*$C$14</f>
        <v>0.30462443578117637</v>
      </c>
    </row>
    <row r="18" spans="1:3" s="91" customFormat="1" ht="11.25" customHeight="1" thickTop="1">
      <c r="A18" s="92"/>
    </row>
    <row r="19" spans="1:3" s="91" customFormat="1" ht="11.25" customHeight="1">
      <c r="A19" s="92"/>
    </row>
    <row r="20" spans="1:3" s="91" customFormat="1" ht="11.25" customHeight="1">
      <c r="A20" s="117"/>
    </row>
    <row r="21" spans="1:3" s="91" customFormat="1" ht="11.25" customHeight="1">
      <c r="A21" s="92"/>
    </row>
    <row r="22" spans="1:3" s="91" customFormat="1" ht="11.25" customHeight="1">
      <c r="A22" s="92"/>
    </row>
    <row r="23" spans="1:3" s="91" customFormat="1" ht="11.25" customHeight="1"/>
    <row r="24" spans="1:3" s="91" customFormat="1" ht="11.25" customHeight="1"/>
    <row r="25" spans="1:3" s="91" customFormat="1" ht="11.25" customHeight="1"/>
    <row r="26" spans="1:3" s="91" customFormat="1" ht="11.25" customHeight="1"/>
    <row r="27" spans="1:3" s="91" customFormat="1" ht="11.25" customHeight="1"/>
    <row r="28" spans="1:3" s="91" customFormat="1" ht="11.25" customHeight="1"/>
    <row r="29" spans="1:3" s="91" customFormat="1" ht="11.25" customHeight="1"/>
    <row r="30" spans="1:3" s="91" customFormat="1" ht="11.25" customHeight="1"/>
    <row r="31" spans="1:3" s="91" customFormat="1" ht="11.25" customHeight="1"/>
    <row r="32" spans="1:3" s="91" customFormat="1" ht="11.25" customHeight="1"/>
    <row r="33" s="91" customFormat="1" ht="11.25" customHeight="1"/>
    <row r="34" s="91" customFormat="1" ht="11.25" customHeight="1"/>
    <row r="35" s="91" customFormat="1" ht="11.25" customHeight="1"/>
    <row r="36" s="91" customFormat="1" ht="11.25" customHeight="1"/>
    <row r="37" s="91" customFormat="1" ht="11.25" customHeight="1"/>
    <row r="38" s="91" customFormat="1" ht="11.25" customHeight="1"/>
    <row r="39" s="91" customFormat="1" ht="11.25" customHeight="1"/>
    <row r="40" s="91" customFormat="1" ht="11.25" customHeight="1"/>
    <row r="41" s="91" customFormat="1" ht="11.25" customHeight="1"/>
    <row r="42" s="91" customFormat="1" ht="11.25" customHeight="1"/>
    <row r="43" s="91" customFormat="1" ht="11.25" customHeight="1"/>
    <row r="44" s="91" customFormat="1" ht="11.25" customHeight="1"/>
    <row r="45" s="91" customFormat="1" ht="11.25" customHeight="1"/>
    <row r="46" s="91" customFormat="1" ht="11.25" customHeight="1"/>
    <row r="47" s="91" customFormat="1" ht="11.25" customHeight="1"/>
    <row r="48" s="91" customFormat="1" ht="11.25" customHeight="1"/>
    <row r="49" spans="1:1" s="91" customFormat="1" ht="11.25" customHeight="1"/>
    <row r="50" spans="1:1" s="91" customFormat="1" ht="11.25" customHeight="1"/>
    <row r="51" spans="1:1">
      <c r="A51" s="91"/>
    </row>
    <row r="52" spans="1:1">
      <c r="A52" s="91"/>
    </row>
    <row r="53" spans="1:1">
      <c r="A53" s="91"/>
    </row>
    <row r="54" spans="1:1">
      <c r="A54" s="91"/>
    </row>
    <row r="55" spans="1:1">
      <c r="A55" s="91"/>
    </row>
  </sheetData>
  <printOptions horizontalCentered="1"/>
  <pageMargins left="0.19685039370078741" right="0.47244094488188981" top="0.55118110236220474" bottom="0.74803149606299213" header="0.31496062992125984" footer="0"/>
  <pageSetup fitToHeight="2" orientation="portrait" horizontalDpi="300" verticalDpi="300" r:id="rId1"/>
  <headerFooter>
    <oddHeader>&amp;L&amp;"Arial,Negrita"&amp;12&amp;KFF0000Caso A:&amp;"Arial,Normal"&amp;K000000 Fuente puntual de un contaminante conservativo&amp;RFecha de impresión: &amp;D</oddHeader>
    <oddFooter>&amp;L&amp;Z&amp;F
Hoja: &amp;A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4"/>
  <sheetViews>
    <sheetView showGridLines="0" showRowColHeaders="0" zoomScale="110" zoomScaleNormal="110" workbookViewId="0"/>
  </sheetViews>
  <sheetFormatPr baseColWidth="10" defaultRowHeight="13.2"/>
  <sheetData>
    <row r="14" ht="13.5" customHeight="1"/>
  </sheetData>
  <printOptions horizontalCentered="1" verticalCentered="1"/>
  <pageMargins left="0.39370078740157483" right="0" top="0.62992125984251968" bottom="0" header="0.23622047244094491" footer="0.31496062992125984"/>
  <pageSetup scale="91" orientation="landscape"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enableFormatConditionsCalculation="0">
    <tabColor rgb="FFFFFF00"/>
    <pageSetUpPr fitToPage="1"/>
  </sheetPr>
  <dimension ref="A1:R88"/>
  <sheetViews>
    <sheetView showGridLines="0" workbookViewId="0"/>
  </sheetViews>
  <sheetFormatPr baseColWidth="10" defaultColWidth="17.44140625" defaultRowHeight="10.199999999999999"/>
  <cols>
    <col min="1" max="1" width="3" style="4" customWidth="1"/>
    <col min="2" max="2" width="10.5546875" style="4" customWidth="1"/>
    <col min="3" max="3" width="10.88671875" style="4" customWidth="1"/>
    <col min="4" max="4" width="9.88671875" style="4" customWidth="1"/>
    <col min="5" max="5" width="12.33203125" style="4" customWidth="1"/>
    <col min="6" max="6" width="11.44140625" style="4" customWidth="1"/>
    <col min="7" max="7" width="11" style="4" customWidth="1"/>
    <col min="8" max="8" width="10.88671875" style="4" customWidth="1"/>
    <col min="9" max="9" width="9.88671875" style="4" customWidth="1"/>
    <col min="10" max="10" width="10.33203125" style="4" customWidth="1"/>
    <col min="11" max="11" width="9.109375" style="4" customWidth="1"/>
    <col min="12" max="12" width="9.5546875" style="4" customWidth="1"/>
    <col min="13" max="13" width="7.88671875" style="4" customWidth="1"/>
    <col min="14" max="14" width="7.5546875" style="4" customWidth="1"/>
    <col min="15" max="15" width="12.6640625" style="4" customWidth="1"/>
    <col min="16" max="16" width="12.44140625" style="4" customWidth="1"/>
    <col min="17" max="17" width="13.33203125" style="4" customWidth="1"/>
    <col min="18" max="16384" width="17.44140625" style="4"/>
  </cols>
  <sheetData>
    <row r="1" spans="1:11" ht="70.5" customHeight="1"/>
    <row r="4" spans="1:11">
      <c r="B4" s="358" t="s">
        <v>30</v>
      </c>
      <c r="C4" s="358"/>
      <c r="D4" s="358"/>
      <c r="E4" s="358"/>
      <c r="F4" s="358"/>
      <c r="G4" s="358"/>
      <c r="H4" s="358"/>
      <c r="I4" s="358"/>
      <c r="J4" s="358"/>
    </row>
    <row r="5" spans="1:11">
      <c r="B5" s="357" t="s">
        <v>297</v>
      </c>
      <c r="C5" s="357"/>
      <c r="D5" s="357"/>
      <c r="E5" s="357"/>
    </row>
    <row r="6" spans="1:11" ht="10.8" thickBot="1">
      <c r="A6" s="348" t="s">
        <v>86</v>
      </c>
      <c r="B6" s="348"/>
      <c r="C6" s="348"/>
      <c r="D6" s="348"/>
      <c r="E6" s="348"/>
      <c r="F6" s="16">
        <f>'Datos de entrada caso A'!C7</f>
        <v>100</v>
      </c>
    </row>
    <row r="7" spans="1:11" ht="12.75" customHeight="1" thickTop="1">
      <c r="A7" s="348" t="s">
        <v>84</v>
      </c>
      <c r="B7" s="348"/>
      <c r="C7" s="348"/>
      <c r="D7" s="348"/>
      <c r="E7" s="348"/>
      <c r="F7" s="50">
        <f>'Datos de entrada caso A'!C8</f>
        <v>1</v>
      </c>
      <c r="G7" s="130" t="s">
        <v>19</v>
      </c>
      <c r="H7" s="131">
        <f>(F12-F7)/(J7-1)</f>
        <v>11</v>
      </c>
      <c r="I7" s="132" t="s">
        <v>0</v>
      </c>
      <c r="J7" s="52">
        <v>10</v>
      </c>
      <c r="K7" s="194" t="s">
        <v>187</v>
      </c>
    </row>
    <row r="8" spans="1:11" ht="12.75" customHeight="1">
      <c r="A8" s="348" t="s">
        <v>87</v>
      </c>
      <c r="B8" s="348"/>
      <c r="C8" s="348"/>
      <c r="D8" s="348"/>
      <c r="E8" s="348"/>
      <c r="F8" s="50">
        <f>'Datos de entrada caso A'!C9</f>
        <v>1</v>
      </c>
      <c r="G8" s="133" t="s">
        <v>20</v>
      </c>
      <c r="H8" s="75">
        <f>(F13-F8)/(J8-1)</f>
        <v>2.1111111111111112</v>
      </c>
      <c r="I8" s="17" t="s">
        <v>1</v>
      </c>
      <c r="J8" s="53">
        <v>10</v>
      </c>
      <c r="K8" s="137"/>
    </row>
    <row r="9" spans="1:11" ht="12.75" customHeight="1">
      <c r="A9" s="359" t="s">
        <v>85</v>
      </c>
      <c r="B9" s="359"/>
      <c r="C9" s="359"/>
      <c r="D9" s="359"/>
      <c r="E9" s="359"/>
      <c r="F9" s="50">
        <f>'Datos de entrada caso A'!C10</f>
        <v>1</v>
      </c>
      <c r="G9" s="133" t="s">
        <v>21</v>
      </c>
      <c r="H9" s="75">
        <f>(F14-F9)/(J9-1)</f>
        <v>3.2222222222222223</v>
      </c>
      <c r="I9" s="17" t="s">
        <v>2</v>
      </c>
      <c r="J9" s="53">
        <v>10</v>
      </c>
    </row>
    <row r="10" spans="1:11" ht="12.75" customHeight="1" thickBot="1">
      <c r="A10" s="348" t="s">
        <v>88</v>
      </c>
      <c r="B10" s="348"/>
      <c r="C10" s="348"/>
      <c r="D10" s="348"/>
      <c r="E10" s="348"/>
      <c r="F10" s="50">
        <f>'Datos de entrada caso A'!C11</f>
        <v>1</v>
      </c>
      <c r="G10" s="134" t="s">
        <v>22</v>
      </c>
      <c r="H10" s="135">
        <f>(F15-F10)/(J10-1)</f>
        <v>6.5555555555555554</v>
      </c>
      <c r="I10" s="136" t="s">
        <v>3</v>
      </c>
      <c r="J10" s="54">
        <v>10</v>
      </c>
    </row>
    <row r="11" spans="1:11" ht="10.8" thickTop="1"/>
    <row r="12" spans="1:11" ht="12.6">
      <c r="A12" s="348" t="s">
        <v>89</v>
      </c>
      <c r="B12" s="348"/>
      <c r="C12" s="348"/>
      <c r="D12" s="348"/>
      <c r="E12" s="348"/>
      <c r="F12" s="5">
        <f>'Datos de entrada caso A'!C12</f>
        <v>100</v>
      </c>
    </row>
    <row r="13" spans="1:11" ht="12.6">
      <c r="A13" s="348" t="s">
        <v>90</v>
      </c>
      <c r="B13" s="348"/>
      <c r="C13" s="348"/>
      <c r="D13" s="348"/>
      <c r="E13" s="348"/>
      <c r="F13" s="5">
        <f>'Datos de entrada caso A'!C13</f>
        <v>20</v>
      </c>
    </row>
    <row r="14" spans="1:11" ht="12.6">
      <c r="A14" s="348" t="s">
        <v>91</v>
      </c>
      <c r="B14" s="348"/>
      <c r="C14" s="348"/>
      <c r="D14" s="348"/>
      <c r="E14" s="348"/>
      <c r="F14" s="5">
        <f>'Datos de entrada caso A'!C14</f>
        <v>30</v>
      </c>
    </row>
    <row r="15" spans="1:11">
      <c r="A15" s="348" t="s">
        <v>92</v>
      </c>
      <c r="B15" s="348"/>
      <c r="C15" s="348"/>
      <c r="D15" s="348"/>
      <c r="E15" s="348"/>
      <c r="F15" s="5">
        <f>'Datos de entrada caso A'!C15</f>
        <v>60</v>
      </c>
      <c r="K15" s="5"/>
    </row>
    <row r="16" spans="1:11">
      <c r="K16" s="5"/>
    </row>
    <row r="17" spans="1:11" ht="12">
      <c r="B17" s="348" t="s">
        <v>93</v>
      </c>
      <c r="C17" s="348"/>
      <c r="D17" s="348"/>
      <c r="E17" s="348"/>
      <c r="F17" s="5">
        <f>'Datos de entrada caso A'!C16</f>
        <v>1</v>
      </c>
      <c r="K17" s="5"/>
    </row>
    <row r="18" spans="1:11" ht="12">
      <c r="B18" s="348" t="s">
        <v>94</v>
      </c>
      <c r="C18" s="348"/>
      <c r="D18" s="348"/>
      <c r="E18" s="348"/>
      <c r="F18" s="5">
        <f>'Datos de entrada caso A'!C17</f>
        <v>0.01</v>
      </c>
      <c r="K18" s="5"/>
    </row>
    <row r="19" spans="1:11" ht="12">
      <c r="B19" s="348" t="s">
        <v>95</v>
      </c>
      <c r="C19" s="348"/>
      <c r="D19" s="348"/>
      <c r="E19" s="348"/>
      <c r="F19" s="5">
        <f>'Datos de entrada caso A'!C18</f>
        <v>0.01</v>
      </c>
      <c r="K19" s="5"/>
    </row>
    <row r="20" spans="1:11">
      <c r="B20" s="51" t="s">
        <v>223</v>
      </c>
      <c r="C20" s="6"/>
      <c r="D20" s="6"/>
      <c r="E20" s="6"/>
      <c r="K20" s="5"/>
    </row>
    <row r="21" spans="1:11" ht="12.75" customHeight="1">
      <c r="B21" s="348" t="s">
        <v>96</v>
      </c>
      <c r="C21" s="348"/>
      <c r="D21" s="348"/>
      <c r="E21" s="348"/>
      <c r="F21" s="4">
        <f>('Datos de entrada caso A'!C14*'Datos de entrada caso A'!C13)/(2*'Datos de entrada caso A'!C14+'Datos de entrada caso A'!C13)</f>
        <v>7.5</v>
      </c>
      <c r="G21" s="7"/>
      <c r="K21" s="5"/>
    </row>
    <row r="22" spans="1:11" ht="12.75" customHeight="1">
      <c r="B22" s="47"/>
      <c r="C22" s="47"/>
      <c r="D22" s="47"/>
      <c r="E22" s="74" t="s">
        <v>97</v>
      </c>
      <c r="F22" s="5">
        <f>'Valores constantes caso A'!D10</f>
        <v>9.8000000000000007</v>
      </c>
      <c r="G22" s="307" t="s">
        <v>298</v>
      </c>
      <c r="K22" s="5"/>
    </row>
    <row r="23" spans="1:11" ht="12.75" customHeight="1">
      <c r="B23" s="47"/>
      <c r="C23" s="47"/>
      <c r="D23" s="47"/>
      <c r="E23" s="74" t="s">
        <v>98</v>
      </c>
      <c r="F23" s="4">
        <f>'Datos de entrada caso A'!C19</f>
        <v>5.0000000000000001E-3</v>
      </c>
      <c r="G23" s="7"/>
      <c r="K23" s="5"/>
    </row>
    <row r="24" spans="1:11" ht="12.75" customHeight="1">
      <c r="B24" s="47"/>
      <c r="C24" s="47"/>
      <c r="D24" s="47"/>
      <c r="E24" s="74" t="s">
        <v>82</v>
      </c>
      <c r="F24" s="7">
        <f>ATAN('Datos de entrada caso A'!C19)*(180/PI())</f>
        <v>0.28647651027707449</v>
      </c>
      <c r="G24" s="7"/>
      <c r="K24" s="5"/>
    </row>
    <row r="25" spans="1:11" ht="12.75" customHeight="1">
      <c r="B25" s="348" t="s">
        <v>99</v>
      </c>
      <c r="C25" s="348"/>
      <c r="D25" s="348"/>
      <c r="E25" s="348"/>
      <c r="F25" s="7">
        <f>(F21^(2/3)*'Datos de entrada caso A'!C19^(1/2))/('Datos de entrada caso A'!C16*'Valores constantes caso A'!D10^(1/2))</f>
        <v>8.6545828529801555E-2</v>
      </c>
      <c r="K25" s="5"/>
    </row>
    <row r="26" spans="1:11" ht="12.75" customHeight="1">
      <c r="B26" s="348" t="s">
        <v>317</v>
      </c>
      <c r="C26" s="348"/>
      <c r="D26" s="348"/>
      <c r="E26" s="348"/>
      <c r="F26" s="7">
        <f>'Datos de entrada caso A'!C16/(F21*'Datos de entrada caso A'!C19*'Valores constantes caso A'!D10)^(1/2)</f>
        <v>1.6495721976846449</v>
      </c>
      <c r="G26" s="7"/>
      <c r="K26" s="5"/>
    </row>
    <row r="27" spans="1:11" ht="12.75" customHeight="1" thickBot="1">
      <c r="B27" s="348" t="s">
        <v>100</v>
      </c>
      <c r="C27" s="348"/>
      <c r="D27" s="348"/>
      <c r="E27" s="348"/>
      <c r="F27" s="7">
        <f>'Cálculos variables caso A'!C14</f>
        <v>0.60621778264910708</v>
      </c>
      <c r="G27" s="193"/>
      <c r="H27"/>
    </row>
    <row r="28" spans="1:11" ht="12.75" customHeight="1" thickTop="1">
      <c r="B28" s="353" t="s">
        <v>318</v>
      </c>
      <c r="C28" s="354"/>
      <c r="D28" s="354"/>
      <c r="E28" s="354"/>
      <c r="F28" s="126">
        <f>'Valores constantes caso A'!D11</f>
        <v>500</v>
      </c>
      <c r="G28" s="355" t="s">
        <v>298</v>
      </c>
      <c r="H28"/>
    </row>
    <row r="29" spans="1:11" ht="12.75" customHeight="1">
      <c r="B29" s="349" t="s">
        <v>320</v>
      </c>
      <c r="C29" s="350"/>
      <c r="D29" s="350"/>
      <c r="E29" s="350"/>
      <c r="F29" s="127">
        <f>'Valores constantes caso A'!D12</f>
        <v>0.72</v>
      </c>
      <c r="G29" s="355"/>
      <c r="H29" s="8"/>
    </row>
    <row r="30" spans="1:11" ht="12.75" customHeight="1" thickBot="1">
      <c r="B30" s="351" t="s">
        <v>319</v>
      </c>
      <c r="C30" s="352"/>
      <c r="D30" s="352"/>
      <c r="E30" s="352"/>
      <c r="F30" s="128">
        <f>'Valores constantes caso A'!D13</f>
        <v>6.7000000000000004E-2</v>
      </c>
      <c r="G30" s="355"/>
    </row>
    <row r="31" spans="1:11" ht="12.75" customHeight="1" thickTop="1">
      <c r="A31" s="9"/>
      <c r="B31" s="360" t="s">
        <v>224</v>
      </c>
      <c r="C31" s="360"/>
      <c r="D31" s="360"/>
      <c r="E31" s="360"/>
      <c r="F31" s="10">
        <f>'Valores constantes caso A'!D11*$F$21*$F$27</f>
        <v>2273.3166849341515</v>
      </c>
    </row>
    <row r="32" spans="1:11" ht="12.75" customHeight="1">
      <c r="A32" s="9"/>
      <c r="B32" s="348" t="s">
        <v>225</v>
      </c>
      <c r="C32" s="348"/>
      <c r="D32" s="348"/>
      <c r="E32" s="348"/>
      <c r="F32" s="10">
        <f>'Valores constantes caso A'!D12*$F$21*$F$27</f>
        <v>3.2735760263051779</v>
      </c>
    </row>
    <row r="33" spans="1:18" ht="12.75" customHeight="1" thickBot="1">
      <c r="A33" s="9"/>
      <c r="B33" s="348" t="s">
        <v>226</v>
      </c>
      <c r="C33" s="348"/>
      <c r="D33" s="348"/>
      <c r="E33" s="348"/>
      <c r="F33" s="10">
        <f>'Valores constantes caso A'!D13*$F$21*$F$27</f>
        <v>0.30462443578117637</v>
      </c>
    </row>
    <row r="34" spans="1:18" ht="27" customHeight="1" thickTop="1">
      <c r="A34" s="9"/>
      <c r="B34" s="344" t="s">
        <v>104</v>
      </c>
      <c r="C34" s="345"/>
      <c r="D34" s="345"/>
      <c r="E34" s="345"/>
      <c r="F34" s="55">
        <f>'Valores constantes caso A'!D14</f>
        <v>1.5091863517060367E-2</v>
      </c>
      <c r="G34" s="356" t="s">
        <v>298</v>
      </c>
      <c r="H34" s="192"/>
      <c r="I34" s="129"/>
    </row>
    <row r="35" spans="1:18" ht="27" customHeight="1">
      <c r="B35" s="346" t="s">
        <v>105</v>
      </c>
      <c r="C35" s="347"/>
      <c r="D35" s="347"/>
      <c r="E35" s="347"/>
      <c r="F35" s="56">
        <f>'Valores constantes caso A'!D15</f>
        <v>5.8878000000000001E-4</v>
      </c>
      <c r="G35" s="356"/>
    </row>
    <row r="36" spans="1:18" ht="12.75" customHeight="1" thickBot="1">
      <c r="B36" s="351" t="s">
        <v>227</v>
      </c>
      <c r="C36" s="352"/>
      <c r="D36" s="352"/>
      <c r="E36" s="352"/>
      <c r="F36" s="54">
        <f>'Valores constantes caso A'!D16</f>
        <v>0</v>
      </c>
      <c r="G36" s="356"/>
    </row>
    <row r="37" spans="1:18" ht="10.8" thickTop="1">
      <c r="A37" s="47"/>
      <c r="B37" s="47"/>
      <c r="C37" s="47"/>
      <c r="D37" s="47"/>
      <c r="E37" s="47"/>
      <c r="F37" s="5"/>
    </row>
    <row r="39" spans="1:18" ht="12.6">
      <c r="A39" s="11"/>
      <c r="B39" s="71" t="s">
        <v>37</v>
      </c>
      <c r="C39" s="11" t="s">
        <v>38</v>
      </c>
      <c r="D39" s="11" t="s">
        <v>39</v>
      </c>
      <c r="E39" s="11" t="s">
        <v>40</v>
      </c>
      <c r="F39" s="12" t="s">
        <v>299</v>
      </c>
      <c r="G39" s="12" t="s">
        <v>300</v>
      </c>
      <c r="H39" s="12" t="s">
        <v>301</v>
      </c>
      <c r="I39" s="12" t="s">
        <v>26</v>
      </c>
      <c r="J39" s="11" t="s">
        <v>302</v>
      </c>
      <c r="K39" s="11" t="s">
        <v>7</v>
      </c>
      <c r="L39" s="11" t="s">
        <v>6</v>
      </c>
      <c r="M39" s="11" t="s">
        <v>8</v>
      </c>
      <c r="N39" s="11" t="s">
        <v>13</v>
      </c>
      <c r="O39" s="11" t="s">
        <v>303</v>
      </c>
      <c r="P39" s="11" t="s">
        <v>304</v>
      </c>
      <c r="Q39" s="11" t="s">
        <v>305</v>
      </c>
      <c r="R39" s="17"/>
    </row>
    <row r="40" spans="1:18">
      <c r="A40" s="11">
        <v>1</v>
      </c>
      <c r="B40" s="72">
        <f t="shared" ref="B40:B49" si="0">A40*$H$7-$F$7</f>
        <v>10</v>
      </c>
      <c r="C40" s="13">
        <f t="shared" ref="C40:C49" si="1">$F$8</f>
        <v>1</v>
      </c>
      <c r="D40" s="13">
        <f t="shared" ref="D40:D49" si="2">$F$9</f>
        <v>1</v>
      </c>
      <c r="E40" s="13">
        <f t="shared" ref="E40:E49" si="3">(B40/$F$17)-$F$10</f>
        <v>9</v>
      </c>
      <c r="F40" s="14">
        <f t="shared" ref="F40:F49" si="4">((B40-$F$17*E40)^2)/(4*L40*E40)</f>
        <v>1.2218985717498533E-5</v>
      </c>
      <c r="G40" s="14">
        <f t="shared" ref="G40:G47" si="5">((C40-$F$18*E40)^2)/(4*M40*E40)</f>
        <v>6.9999115802451316E-3</v>
      </c>
      <c r="H40" s="14">
        <f t="shared" ref="H40:H47" si="6">((D40-$F$19*E40)^2)/(4*N40*E40)</f>
        <v>1.8877981438676816E-2</v>
      </c>
      <c r="I40" s="14">
        <f>F40+G40+H40</f>
        <v>2.5890112004639445E-2</v>
      </c>
      <c r="J40" s="14">
        <f>EXP(-1*I40)</f>
        <v>0.97444216322150046</v>
      </c>
      <c r="K40" s="13">
        <f t="shared" ref="K40:K49" si="7">(B40^2+C40^2)^0.5</f>
        <v>10.04987562112089</v>
      </c>
      <c r="L40" s="15">
        <f>$F$31+$F$35*(K40^(4/3))*(1-$F$34*D40)</f>
        <v>2273.3292615276446</v>
      </c>
      <c r="M40" s="15">
        <f t="shared" ref="M40:M47" si="8">$F$32+$F$35*(K40^(4/3))*(1-$F$34*D40)</f>
        <v>3.2861526197981257</v>
      </c>
      <c r="N40" s="15">
        <f>$F$30*$F$27*$F$14</f>
        <v>1.2184977431247053</v>
      </c>
      <c r="O40" s="13">
        <f>SQRT(L40*M40*N40)</f>
        <v>95.408573031582947</v>
      </c>
      <c r="P40" s="14">
        <f t="shared" ref="P40:P49" si="9">(($F$6*EXP(-$F$36*E40))*J40)/((8*(PI()*E40)^(3/2))*O40)</f>
        <v>8.4916113061163953E-4</v>
      </c>
      <c r="Q40" s="15">
        <f>P40*1000</f>
        <v>0.84916113061163956</v>
      </c>
      <c r="R40" s="18"/>
    </row>
    <row r="41" spans="1:18">
      <c r="A41" s="11">
        <v>2</v>
      </c>
      <c r="B41" s="72">
        <f t="shared" si="0"/>
        <v>21</v>
      </c>
      <c r="C41" s="13">
        <f t="shared" si="1"/>
        <v>1</v>
      </c>
      <c r="D41" s="13">
        <f t="shared" si="2"/>
        <v>1</v>
      </c>
      <c r="E41" s="13">
        <f t="shared" si="3"/>
        <v>20</v>
      </c>
      <c r="F41" s="14">
        <f t="shared" si="4"/>
        <v>5.4984926067276653E-6</v>
      </c>
      <c r="G41" s="14">
        <f t="shared" si="5"/>
        <v>2.4189468624554009E-3</v>
      </c>
      <c r="H41" s="14">
        <f t="shared" si="6"/>
        <v>6.5654614833219717E-3</v>
      </c>
      <c r="I41" s="14">
        <f t="shared" ref="I41:I49" si="10">F41+G41+H41</f>
        <v>8.9899068383841006E-3</v>
      </c>
      <c r="J41" s="14">
        <f t="shared" ref="J41:J49" si="11">EXP(-1*I41)</f>
        <v>0.99105038155407421</v>
      </c>
      <c r="K41" s="13">
        <f t="shared" si="7"/>
        <v>21.023796041628639</v>
      </c>
      <c r="L41" s="15">
        <f t="shared" ref="L41:L49" si="12">$F$31+$F$35*(K41^(4/3))*(1-$F$34*D41)</f>
        <v>2273.3503332723699</v>
      </c>
      <c r="M41" s="15">
        <f t="shared" si="8"/>
        <v>3.3072243645234276</v>
      </c>
      <c r="N41" s="15">
        <f t="shared" ref="N41:N85" si="13">$F$30*$F$27*$F$14</f>
        <v>1.2184977431247053</v>
      </c>
      <c r="O41" s="13">
        <f t="shared" ref="O41:O49" si="14">SQRT(L41*M41*N41)</f>
        <v>95.714421264995835</v>
      </c>
      <c r="P41" s="14">
        <f t="shared" si="9"/>
        <v>2.5987144769434303E-4</v>
      </c>
      <c r="Q41" s="15">
        <f t="shared" ref="Q41:Q49" si="15">P41*1000</f>
        <v>0.25987144769434301</v>
      </c>
      <c r="R41" s="18"/>
    </row>
    <row r="42" spans="1:18">
      <c r="A42" s="11">
        <v>3</v>
      </c>
      <c r="B42" s="72">
        <f t="shared" si="0"/>
        <v>32</v>
      </c>
      <c r="C42" s="13">
        <f t="shared" si="1"/>
        <v>1</v>
      </c>
      <c r="D42" s="13">
        <f t="shared" si="2"/>
        <v>1</v>
      </c>
      <c r="E42" s="13">
        <f t="shared" si="3"/>
        <v>31</v>
      </c>
      <c r="F42" s="14">
        <f t="shared" si="4"/>
        <v>3.5473751008262726E-6</v>
      </c>
      <c r="G42" s="14">
        <f t="shared" si="5"/>
        <v>1.1521332096540882E-3</v>
      </c>
      <c r="H42" s="14">
        <f t="shared" si="6"/>
        <v>3.1510244074693444E-3</v>
      </c>
      <c r="I42" s="14">
        <f t="shared" si="10"/>
        <v>4.3067049922242591E-3</v>
      </c>
      <c r="J42" s="14">
        <f t="shared" si="11"/>
        <v>0.99570255556279141</v>
      </c>
      <c r="K42" s="13">
        <f t="shared" si="7"/>
        <v>32.015621187164243</v>
      </c>
      <c r="L42" s="15">
        <f t="shared" si="12"/>
        <v>2273.3756368628256</v>
      </c>
      <c r="M42" s="15">
        <f t="shared" si="8"/>
        <v>3.3325279549792843</v>
      </c>
      <c r="N42" s="15">
        <f t="shared" si="13"/>
        <v>1.2184977431247053</v>
      </c>
      <c r="O42" s="13">
        <f t="shared" si="14"/>
        <v>96.080414037298866</v>
      </c>
      <c r="P42" s="14">
        <f t="shared" si="9"/>
        <v>1.3478371394109548E-4</v>
      </c>
      <c r="Q42" s="15">
        <f t="shared" si="15"/>
        <v>0.13478371394109548</v>
      </c>
      <c r="R42" s="18"/>
    </row>
    <row r="43" spans="1:18">
      <c r="A43" s="11">
        <v>4</v>
      </c>
      <c r="B43" s="72">
        <f t="shared" si="0"/>
        <v>43</v>
      </c>
      <c r="C43" s="13">
        <f t="shared" si="1"/>
        <v>1</v>
      </c>
      <c r="D43" s="13">
        <f t="shared" si="2"/>
        <v>1</v>
      </c>
      <c r="E43" s="13">
        <f t="shared" si="3"/>
        <v>42</v>
      </c>
      <c r="F43" s="14">
        <f t="shared" si="4"/>
        <v>2.6182679169131689E-6</v>
      </c>
      <c r="G43" s="14">
        <f t="shared" si="5"/>
        <v>5.9577536767669421E-4</v>
      </c>
      <c r="H43" s="14">
        <f t="shared" si="6"/>
        <v>1.6433193772243386E-3</v>
      </c>
      <c r="I43" s="14">
        <f t="shared" si="10"/>
        <v>2.2417130128179461E-3</v>
      </c>
      <c r="J43" s="14">
        <f t="shared" si="11"/>
        <v>0.99776079774931148</v>
      </c>
      <c r="K43" s="13">
        <f t="shared" si="7"/>
        <v>43.011626335213137</v>
      </c>
      <c r="L43" s="15">
        <f t="shared" si="12"/>
        <v>2273.4040752401561</v>
      </c>
      <c r="M43" s="15">
        <f t="shared" si="8"/>
        <v>3.3609663323099537</v>
      </c>
      <c r="N43" s="15">
        <f t="shared" si="13"/>
        <v>1.2184977431247053</v>
      </c>
      <c r="O43" s="13">
        <f t="shared" si="14"/>
        <v>96.490101372258849</v>
      </c>
      <c r="P43" s="14">
        <f t="shared" si="9"/>
        <v>8.5281521921541778E-5</v>
      </c>
      <c r="Q43" s="15">
        <f t="shared" si="15"/>
        <v>8.5281521921541772E-2</v>
      </c>
      <c r="R43" s="18"/>
    </row>
    <row r="44" spans="1:18">
      <c r="A44" s="11">
        <v>5</v>
      </c>
      <c r="B44" s="72">
        <f t="shared" si="0"/>
        <v>54</v>
      </c>
      <c r="C44" s="13">
        <f t="shared" si="1"/>
        <v>1</v>
      </c>
      <c r="D44" s="13">
        <f t="shared" si="2"/>
        <v>1</v>
      </c>
      <c r="E44" s="13">
        <f t="shared" si="3"/>
        <v>53</v>
      </c>
      <c r="F44" s="14">
        <f t="shared" si="4"/>
        <v>2.0748255311805328E-6</v>
      </c>
      <c r="G44" s="14">
        <f t="shared" si="5"/>
        <v>3.0719112349483448E-4</v>
      </c>
      <c r="H44" s="14">
        <f t="shared" si="6"/>
        <v>8.5513587362371648E-4</v>
      </c>
      <c r="I44" s="14">
        <f t="shared" si="10"/>
        <v>1.1644018226497316E-3</v>
      </c>
      <c r="J44" s="14">
        <f t="shared" si="11"/>
        <v>0.99883627583010703</v>
      </c>
      <c r="K44" s="13">
        <f t="shared" si="7"/>
        <v>54.009258465563107</v>
      </c>
      <c r="L44" s="15">
        <f t="shared" si="12"/>
        <v>2273.4350725825161</v>
      </c>
      <c r="M44" s="15">
        <f t="shared" si="8"/>
        <v>3.3919636746697628</v>
      </c>
      <c r="N44" s="15">
        <f t="shared" si="13"/>
        <v>1.2184977431247053</v>
      </c>
      <c r="O44" s="13">
        <f t="shared" si="14"/>
        <v>96.934692890106604</v>
      </c>
      <c r="P44" s="14">
        <f t="shared" si="9"/>
        <v>5.9949624551850203E-5</v>
      </c>
      <c r="Q44" s="15">
        <f t="shared" si="15"/>
        <v>5.9949624551850204E-2</v>
      </c>
      <c r="R44" s="18"/>
    </row>
    <row r="45" spans="1:18">
      <c r="A45" s="11">
        <v>6</v>
      </c>
      <c r="B45" s="72">
        <f t="shared" si="0"/>
        <v>65</v>
      </c>
      <c r="C45" s="13">
        <f t="shared" si="1"/>
        <v>1</v>
      </c>
      <c r="D45" s="13">
        <f t="shared" si="2"/>
        <v>1</v>
      </c>
      <c r="E45" s="13">
        <f t="shared" si="3"/>
        <v>64</v>
      </c>
      <c r="F45" s="14">
        <f t="shared" si="4"/>
        <v>1.7181898090804841E-6</v>
      </c>
      <c r="G45" s="14">
        <f t="shared" si="5"/>
        <v>1.4780358818447479E-4</v>
      </c>
      <c r="H45" s="14">
        <f t="shared" si="6"/>
        <v>4.1547060949146839E-4</v>
      </c>
      <c r="I45" s="14">
        <f t="shared" si="10"/>
        <v>5.6499238748502372E-4</v>
      </c>
      <c r="J45" s="14">
        <f t="shared" si="11"/>
        <v>0.99943516719065906</v>
      </c>
      <c r="K45" s="13">
        <f t="shared" si="7"/>
        <v>65.007691852580024</v>
      </c>
      <c r="L45" s="15">
        <f t="shared" si="12"/>
        <v>2273.4682625608693</v>
      </c>
      <c r="M45" s="15">
        <f t="shared" si="8"/>
        <v>3.4251536530232638</v>
      </c>
      <c r="N45" s="15">
        <f t="shared" si="13"/>
        <v>1.2184977431247053</v>
      </c>
      <c r="O45" s="13">
        <f t="shared" si="14"/>
        <v>97.408496911290385</v>
      </c>
      <c r="P45" s="14">
        <f t="shared" si="9"/>
        <v>4.4985549318633526E-5</v>
      </c>
      <c r="Q45" s="15">
        <f t="shared" si="15"/>
        <v>4.4985549318633529E-2</v>
      </c>
      <c r="R45" s="18"/>
    </row>
    <row r="46" spans="1:18">
      <c r="A46" s="11">
        <v>7</v>
      </c>
      <c r="B46" s="72">
        <f t="shared" si="0"/>
        <v>76</v>
      </c>
      <c r="C46" s="13">
        <f t="shared" si="1"/>
        <v>1</v>
      </c>
      <c r="D46" s="13">
        <f t="shared" si="2"/>
        <v>1</v>
      </c>
      <c r="E46" s="13">
        <f t="shared" si="3"/>
        <v>75</v>
      </c>
      <c r="F46" s="14">
        <f t="shared" si="4"/>
        <v>1.4661659848930041E-6</v>
      </c>
      <c r="G46" s="14">
        <f t="shared" si="5"/>
        <v>6.0207097800921348E-5</v>
      </c>
      <c r="H46" s="14">
        <f t="shared" si="6"/>
        <v>1.7097555946150961E-4</v>
      </c>
      <c r="I46" s="14">
        <f t="shared" si="10"/>
        <v>2.3264882324732395E-4</v>
      </c>
      <c r="J46" s="14">
        <f t="shared" si="11"/>
        <v>0.99976737823739159</v>
      </c>
      <c r="K46" s="13">
        <f t="shared" si="7"/>
        <v>76.006578662639456</v>
      </c>
      <c r="L46" s="15">
        <f t="shared" si="12"/>
        <v>2273.5033875285199</v>
      </c>
      <c r="M46" s="15">
        <f t="shared" si="8"/>
        <v>3.4602786206736109</v>
      </c>
      <c r="N46" s="15">
        <f t="shared" si="13"/>
        <v>1.2184977431247053</v>
      </c>
      <c r="O46" s="13">
        <f t="shared" si="14"/>
        <v>97.907441570623433</v>
      </c>
      <c r="P46" s="14">
        <f t="shared" si="9"/>
        <v>3.52920242246424E-5</v>
      </c>
      <c r="Q46" s="15">
        <f t="shared" si="15"/>
        <v>3.52920242246424E-2</v>
      </c>
      <c r="R46" s="18"/>
    </row>
    <row r="47" spans="1:18">
      <c r="A47" s="11">
        <v>8</v>
      </c>
      <c r="B47" s="72">
        <f t="shared" si="0"/>
        <v>87</v>
      </c>
      <c r="C47" s="13">
        <f t="shared" si="1"/>
        <v>1</v>
      </c>
      <c r="D47" s="13">
        <f t="shared" si="2"/>
        <v>1</v>
      </c>
      <c r="E47" s="13">
        <f t="shared" si="3"/>
        <v>86</v>
      </c>
      <c r="F47" s="14">
        <f t="shared" si="4"/>
        <v>1.2786123924682055E-6</v>
      </c>
      <c r="G47" s="14">
        <f t="shared" si="5"/>
        <v>1.6292356893666519E-5</v>
      </c>
      <c r="H47" s="14">
        <f t="shared" si="6"/>
        <v>4.6759827424822178E-5</v>
      </c>
      <c r="I47" s="14">
        <f t="shared" si="10"/>
        <v>6.4330796710956894E-5</v>
      </c>
      <c r="J47" s="14">
        <f t="shared" si="11"/>
        <v>0.99993567127247041</v>
      </c>
      <c r="K47" s="13">
        <f t="shared" si="7"/>
        <v>87.005746936624831</v>
      </c>
      <c r="L47" s="15">
        <f t="shared" si="12"/>
        <v>2273.5402545054972</v>
      </c>
      <c r="M47" s="15">
        <f t="shared" si="8"/>
        <v>3.4971455976511061</v>
      </c>
      <c r="N47" s="15">
        <f t="shared" si="13"/>
        <v>1.2184977431247053</v>
      </c>
      <c r="O47" s="13">
        <f t="shared" si="14"/>
        <v>98.428427195924513</v>
      </c>
      <c r="P47" s="14">
        <f t="shared" si="9"/>
        <v>2.8594930352683311E-5</v>
      </c>
      <c r="Q47" s="15">
        <f t="shared" si="15"/>
        <v>2.8594930352683311E-2</v>
      </c>
      <c r="R47" s="18"/>
    </row>
    <row r="48" spans="1:18">
      <c r="A48" s="11">
        <v>9</v>
      </c>
      <c r="B48" s="72">
        <f t="shared" si="0"/>
        <v>98</v>
      </c>
      <c r="C48" s="13">
        <f t="shared" si="1"/>
        <v>1</v>
      </c>
      <c r="D48" s="13">
        <f t="shared" si="2"/>
        <v>1</v>
      </c>
      <c r="E48" s="13">
        <f t="shared" si="3"/>
        <v>97</v>
      </c>
      <c r="F48" s="14">
        <f t="shared" si="4"/>
        <v>1.1335959355322948E-6</v>
      </c>
      <c r="G48" s="14">
        <f>((C48-$F$18*E48)^2)/(4*M48*E48)</f>
        <v>6.560655212868705E-7</v>
      </c>
      <c r="H48" s="14">
        <f>((D48-$F$19*E48)^2)/(4*N48*E48)</f>
        <v>1.9036454043137188E-6</v>
      </c>
      <c r="I48" s="14">
        <f t="shared" si="10"/>
        <v>3.6933068611328843E-6</v>
      </c>
      <c r="J48" s="14">
        <f t="shared" si="11"/>
        <v>0.99999630669995909</v>
      </c>
      <c r="K48" s="13">
        <f t="shared" si="7"/>
        <v>98.005101908012932</v>
      </c>
      <c r="L48" s="15">
        <f t="shared" si="12"/>
        <v>2273.5787125230404</v>
      </c>
      <c r="M48" s="15">
        <f>$F$32+$F$35*(K48^(4/3))*(1-$F$34*D48)</f>
        <v>3.5356036151939816</v>
      </c>
      <c r="N48" s="15">
        <f t="shared" si="13"/>
        <v>1.2184977431247053</v>
      </c>
      <c r="O48" s="13">
        <f t="shared" si="14"/>
        <v>98.968991857618818</v>
      </c>
      <c r="P48" s="14">
        <f t="shared" si="9"/>
        <v>2.3742522170470793E-5</v>
      </c>
      <c r="Q48" s="15">
        <f t="shared" si="15"/>
        <v>2.3742522170470792E-2</v>
      </c>
      <c r="R48" s="18"/>
    </row>
    <row r="49" spans="1:18">
      <c r="A49" s="11">
        <v>10</v>
      </c>
      <c r="B49" s="72">
        <f t="shared" si="0"/>
        <v>109</v>
      </c>
      <c r="C49" s="13">
        <f t="shared" si="1"/>
        <v>1</v>
      </c>
      <c r="D49" s="13">
        <f t="shared" si="2"/>
        <v>1</v>
      </c>
      <c r="E49" s="13">
        <f t="shared" si="3"/>
        <v>108</v>
      </c>
      <c r="F49" s="14">
        <f t="shared" si="4"/>
        <v>1.01811921069506E-6</v>
      </c>
      <c r="G49" s="14">
        <f>((C49-$F$18*E49)^2)/(4*M49*E49)</f>
        <v>4.1433890274062481E-6</v>
      </c>
      <c r="H49" s="14">
        <f>((D49-$F$19*E49)^2)/(4*N49*E49)</f>
        <v>1.2158262006151817E-5</v>
      </c>
      <c r="I49" s="14">
        <f t="shared" si="10"/>
        <v>1.7319770244253125E-5</v>
      </c>
      <c r="J49" s="14">
        <f t="shared" si="11"/>
        <v>0.99998268037974214</v>
      </c>
      <c r="K49" s="13">
        <f t="shared" si="7"/>
        <v>109.00458705944443</v>
      </c>
      <c r="L49" s="15">
        <f t="shared" si="12"/>
        <v>2273.6186396429093</v>
      </c>
      <c r="M49" s="15">
        <f>$F$32+$F$35*(K49^(4/3))*(1-$F$34*D49)</f>
        <v>3.5755307350632441</v>
      </c>
      <c r="N49" s="15">
        <f t="shared" si="13"/>
        <v>1.2184977431247053</v>
      </c>
      <c r="O49" s="13">
        <f t="shared" si="14"/>
        <v>99.52711902053862</v>
      </c>
      <c r="P49" s="14">
        <f t="shared" si="9"/>
        <v>2.0095583268687556E-5</v>
      </c>
      <c r="Q49" s="15">
        <f t="shared" si="15"/>
        <v>2.0095583268687555E-2</v>
      </c>
      <c r="R49" s="18"/>
    </row>
    <row r="50" spans="1:18">
      <c r="K50" s="13"/>
      <c r="L50" s="15"/>
      <c r="M50" s="15"/>
      <c r="N50" s="15"/>
      <c r="R50" s="17"/>
    </row>
    <row r="51" spans="1:18" ht="12.6">
      <c r="A51" s="11"/>
      <c r="B51" s="49" t="s">
        <v>37</v>
      </c>
      <c r="C51" s="72" t="s">
        <v>38</v>
      </c>
      <c r="D51" s="11" t="s">
        <v>39</v>
      </c>
      <c r="E51" s="11" t="s">
        <v>40</v>
      </c>
      <c r="F51" s="12" t="s">
        <v>23</v>
      </c>
      <c r="G51" s="12" t="s">
        <v>24</v>
      </c>
      <c r="H51" s="12" t="s">
        <v>25</v>
      </c>
      <c r="I51" s="12" t="s">
        <v>26</v>
      </c>
      <c r="J51" s="11" t="s">
        <v>27</v>
      </c>
      <c r="K51" s="11" t="s">
        <v>7</v>
      </c>
      <c r="L51" s="11" t="s">
        <v>6</v>
      </c>
      <c r="M51" s="11" t="s">
        <v>8</v>
      </c>
      <c r="N51" s="11" t="s">
        <v>13</v>
      </c>
      <c r="O51" s="11" t="s">
        <v>4</v>
      </c>
      <c r="P51" s="11" t="s">
        <v>43</v>
      </c>
      <c r="Q51" s="11" t="s">
        <v>42</v>
      </c>
    </row>
    <row r="52" spans="1:18">
      <c r="A52" s="11">
        <v>1</v>
      </c>
      <c r="B52" s="13">
        <f t="shared" ref="B52:B61" si="16">$F$7</f>
        <v>1</v>
      </c>
      <c r="C52" s="72">
        <f t="shared" ref="C52:C61" si="17">A52*$H$8-$F$8</f>
        <v>1.1111111111111112</v>
      </c>
      <c r="D52" s="13">
        <f t="shared" ref="D52:D61" si="18">$F$9</f>
        <v>1</v>
      </c>
      <c r="E52" s="13">
        <f t="shared" ref="E52:E61" si="19">(ABS(C52)/$F$18)-$F$10</f>
        <v>110.11111111111111</v>
      </c>
      <c r="F52" s="14">
        <f t="shared" ref="F52:F61" si="20">((B52-$F$17*E52)^2)/(4*L52*E52)</f>
        <v>1.1890132424476932E-2</v>
      </c>
      <c r="G52" s="14">
        <f t="shared" ref="G52:G59" si="21">((C52-$F$18*E52)^2)/(4*M52*E52)</f>
        <v>6.9335389223830124E-8</v>
      </c>
      <c r="H52" s="14">
        <f t="shared" ref="H52:H59" si="22">((D52-$F$19*E52)^2)/(4*N52*E52)</f>
        <v>1.9049426275153214E-5</v>
      </c>
      <c r="I52" s="14">
        <f>F52+G52+H52</f>
        <v>1.1909251186141308E-2</v>
      </c>
      <c r="J52" s="14">
        <f>EXP(-1*I52)</f>
        <v>0.98816138326656</v>
      </c>
      <c r="K52" s="13">
        <f>(B52^2+C52^2)^0.5</f>
        <v>1.4948471163415233</v>
      </c>
      <c r="L52" s="15">
        <f>$F$31+$F$35*(K52^(4/3))*(1-$F$34*D52)</f>
        <v>2273.3176760957754</v>
      </c>
      <c r="M52" s="15">
        <f t="shared" ref="M52:M59" si="23">$F$32+$F$35*(K52^(4/3))*(1-$F$34*D52)</f>
        <v>3.2745671879288842</v>
      </c>
      <c r="N52" s="15">
        <f>$F$30*$F$27*$F$14</f>
        <v>1.2184977431247053</v>
      </c>
      <c r="O52" s="13">
        <f>SQRT(L52*M52*N52)</f>
        <v>95.239998926789028</v>
      </c>
      <c r="P52" s="14">
        <f t="shared" ref="P52:P61" si="24">(($F$6*EXP(-$F$36*E52))*J52)/((8*(PI()*E52)^(3/2))*O52)</f>
        <v>2.0157978724023881E-5</v>
      </c>
      <c r="Q52" s="15">
        <f>P52*1000</f>
        <v>2.0157978724023879E-2</v>
      </c>
    </row>
    <row r="53" spans="1:18">
      <c r="A53" s="11">
        <v>2</v>
      </c>
      <c r="B53" s="13">
        <f t="shared" si="16"/>
        <v>1</v>
      </c>
      <c r="C53" s="72">
        <f t="shared" si="17"/>
        <v>3.2222222222222223</v>
      </c>
      <c r="D53" s="13">
        <f t="shared" si="18"/>
        <v>1</v>
      </c>
      <c r="E53" s="13">
        <f t="shared" si="19"/>
        <v>321.22222222222223</v>
      </c>
      <c r="F53" s="14">
        <f t="shared" si="20"/>
        <v>3.5105637216956698E-2</v>
      </c>
      <c r="G53" s="14">
        <f t="shared" si="21"/>
        <v>2.3753241162052158E-8</v>
      </c>
      <c r="H53" s="14">
        <f t="shared" si="22"/>
        <v>3.1258432686532491E-3</v>
      </c>
      <c r="I53" s="14">
        <f t="shared" ref="I53:I61" si="25">F53+G53+H53</f>
        <v>3.8231504238851105E-2</v>
      </c>
      <c r="J53" s="14">
        <f t="shared" ref="J53:J61" si="26">EXP(-1*I53)</f>
        <v>0.96249009456051671</v>
      </c>
      <c r="K53" s="13">
        <f t="shared" ref="K53:K61" si="27">(B53^2+C53^2)^0.5</f>
        <v>3.3738281001531059</v>
      </c>
      <c r="L53" s="15">
        <f t="shared" ref="L53:L61" si="28">$F$31+$F$35*(K53^(4/3))*(1-$F$34*D53)</f>
        <v>2273.3196192895257</v>
      </c>
      <c r="M53" s="15">
        <f t="shared" si="23"/>
        <v>3.276510381679242</v>
      </c>
      <c r="N53" s="15">
        <f t="shared" si="13"/>
        <v>1.2184977431247053</v>
      </c>
      <c r="O53" s="13">
        <f t="shared" ref="O53:O61" si="29">SQRT(L53*M53*N53)</f>
        <v>95.268294113946922</v>
      </c>
      <c r="P53" s="14">
        <f t="shared" si="24"/>
        <v>3.9393512897645994E-6</v>
      </c>
      <c r="Q53" s="15">
        <f t="shared" ref="Q53:Q61" si="30">P53*1000</f>
        <v>3.9393512897645993E-3</v>
      </c>
    </row>
    <row r="54" spans="1:18">
      <c r="A54" s="11">
        <v>3</v>
      </c>
      <c r="B54" s="13">
        <f t="shared" si="16"/>
        <v>1</v>
      </c>
      <c r="C54" s="72">
        <f t="shared" si="17"/>
        <v>5.3333333333333339</v>
      </c>
      <c r="D54" s="13">
        <f t="shared" si="18"/>
        <v>1</v>
      </c>
      <c r="E54" s="13">
        <f t="shared" si="19"/>
        <v>532.33333333333337</v>
      </c>
      <c r="F54" s="14">
        <f t="shared" si="20"/>
        <v>5.8321606203990871E-2</v>
      </c>
      <c r="G54" s="14">
        <f t="shared" si="21"/>
        <v>1.4321910541880297E-8</v>
      </c>
      <c r="H54" s="14">
        <f t="shared" si="22"/>
        <v>7.2039229782388664E-3</v>
      </c>
      <c r="I54" s="14">
        <f t="shared" si="25"/>
        <v>6.5525543504140277E-2</v>
      </c>
      <c r="J54" s="14">
        <f t="shared" si="26"/>
        <v>0.93657512304354829</v>
      </c>
      <c r="K54" s="13">
        <f t="shared" si="27"/>
        <v>5.4262735320332363</v>
      </c>
      <c r="L54" s="15">
        <f t="shared" si="28"/>
        <v>2273.3222144149058</v>
      </c>
      <c r="M54" s="15">
        <f t="shared" si="23"/>
        <v>3.2791055070593327</v>
      </c>
      <c r="N54" s="15">
        <f t="shared" si="13"/>
        <v>1.2184977431247053</v>
      </c>
      <c r="O54" s="13">
        <f t="shared" si="29"/>
        <v>95.306069167177739</v>
      </c>
      <c r="P54" s="14">
        <f t="shared" si="24"/>
        <v>1.7961052079146084E-6</v>
      </c>
      <c r="Q54" s="15">
        <f t="shared" si="30"/>
        <v>1.7961052079146084E-3</v>
      </c>
    </row>
    <row r="55" spans="1:18">
      <c r="A55" s="11">
        <v>4</v>
      </c>
      <c r="B55" s="13">
        <f t="shared" si="16"/>
        <v>1</v>
      </c>
      <c r="C55" s="72">
        <f t="shared" si="17"/>
        <v>7.4444444444444446</v>
      </c>
      <c r="D55" s="13">
        <f t="shared" si="18"/>
        <v>1</v>
      </c>
      <c r="E55" s="13">
        <f t="shared" si="19"/>
        <v>743.44444444444446</v>
      </c>
      <c r="F55" s="14">
        <f t="shared" si="20"/>
        <v>8.1537584738488364E-2</v>
      </c>
      <c r="G55" s="14">
        <f t="shared" si="21"/>
        <v>1.0245633778451294E-8</v>
      </c>
      <c r="H55" s="14">
        <f t="shared" si="22"/>
        <v>1.1425859255512818E-2</v>
      </c>
      <c r="I55" s="14">
        <f t="shared" si="25"/>
        <v>9.2963454239634952E-2</v>
      </c>
      <c r="J55" s="14">
        <f t="shared" si="26"/>
        <v>0.91122680116394761</v>
      </c>
      <c r="K55" s="13">
        <f t="shared" si="27"/>
        <v>7.511308347180254</v>
      </c>
      <c r="L55" s="15">
        <f t="shared" si="28"/>
        <v>2273.3252153374069</v>
      </c>
      <c r="M55" s="15">
        <f t="shared" si="23"/>
        <v>3.282106429560435</v>
      </c>
      <c r="N55" s="15">
        <f t="shared" si="13"/>
        <v>1.2184977431247053</v>
      </c>
      <c r="O55" s="13">
        <f t="shared" si="29"/>
        <v>95.349732515786741</v>
      </c>
      <c r="P55" s="14">
        <f t="shared" si="24"/>
        <v>1.0583259109056231E-6</v>
      </c>
      <c r="Q55" s="15">
        <f t="shared" si="30"/>
        <v>1.0583259109056232E-3</v>
      </c>
    </row>
    <row r="56" spans="1:18">
      <c r="A56" s="11">
        <v>5</v>
      </c>
      <c r="B56" s="13">
        <f t="shared" si="16"/>
        <v>1</v>
      </c>
      <c r="C56" s="72">
        <f t="shared" si="17"/>
        <v>9.5555555555555554</v>
      </c>
      <c r="D56" s="13">
        <f t="shared" si="18"/>
        <v>1</v>
      </c>
      <c r="E56" s="13">
        <f t="shared" si="19"/>
        <v>954.55555555555554</v>
      </c>
      <c r="F56" s="14">
        <f t="shared" si="20"/>
        <v>0.10475351350488286</v>
      </c>
      <c r="G56" s="14">
        <f t="shared" si="21"/>
        <v>7.9716432717213921E-9</v>
      </c>
      <c r="H56" s="14">
        <f t="shared" si="22"/>
        <v>1.5696205419550469E-2</v>
      </c>
      <c r="I56" s="14">
        <f t="shared" si="25"/>
        <v>0.12044972689607661</v>
      </c>
      <c r="J56" s="14">
        <f t="shared" si="26"/>
        <v>0.88652165442036934</v>
      </c>
      <c r="K56" s="13">
        <f t="shared" si="27"/>
        <v>9.6077386504478053</v>
      </c>
      <c r="L56" s="15">
        <f t="shared" si="28"/>
        <v>2273.3285292600613</v>
      </c>
      <c r="M56" s="15">
        <f t="shared" si="23"/>
        <v>3.2854203522150502</v>
      </c>
      <c r="N56" s="15">
        <f t="shared" si="13"/>
        <v>1.2184977431247053</v>
      </c>
      <c r="O56" s="13">
        <f t="shared" si="29"/>
        <v>95.397926922667253</v>
      </c>
      <c r="P56" s="14">
        <f t="shared" si="24"/>
        <v>7.0734909238495962E-7</v>
      </c>
      <c r="Q56" s="15">
        <f t="shared" si="30"/>
        <v>7.0734909238495962E-4</v>
      </c>
    </row>
    <row r="57" spans="1:18">
      <c r="A57" s="11">
        <v>6</v>
      </c>
      <c r="B57" s="13">
        <f t="shared" si="16"/>
        <v>1</v>
      </c>
      <c r="C57" s="72">
        <f t="shared" si="17"/>
        <v>11.666666666666668</v>
      </c>
      <c r="D57" s="13">
        <f t="shared" si="18"/>
        <v>1</v>
      </c>
      <c r="E57" s="13">
        <f t="shared" si="19"/>
        <v>1165.6666666666667</v>
      </c>
      <c r="F57" s="14">
        <f t="shared" si="20"/>
        <v>0.12796937174200393</v>
      </c>
      <c r="G57" s="14">
        <f t="shared" si="21"/>
        <v>6.5208224962602931E-9</v>
      </c>
      <c r="H57" s="14">
        <f t="shared" si="22"/>
        <v>1.9988659272796493E-2</v>
      </c>
      <c r="I57" s="14">
        <f t="shared" si="25"/>
        <v>0.14795803753562292</v>
      </c>
      <c r="J57" s="14">
        <f t="shared" si="26"/>
        <v>0.86246730543629968</v>
      </c>
      <c r="K57" s="13">
        <f t="shared" si="27"/>
        <v>11.709445380166866</v>
      </c>
      <c r="L57" s="15">
        <f t="shared" si="28"/>
        <v>2273.3321042063312</v>
      </c>
      <c r="M57" s="15">
        <f t="shared" si="23"/>
        <v>3.2889952984850228</v>
      </c>
      <c r="N57" s="15">
        <f t="shared" si="13"/>
        <v>1.2184977431247053</v>
      </c>
      <c r="O57" s="13">
        <f t="shared" si="29"/>
        <v>95.449890270738322</v>
      </c>
      <c r="P57" s="14">
        <f t="shared" si="24"/>
        <v>5.0967208165881229E-7</v>
      </c>
      <c r="Q57" s="15">
        <f t="shared" si="30"/>
        <v>5.0967208165881228E-4</v>
      </c>
    </row>
    <row r="58" spans="1:18">
      <c r="A58" s="11">
        <v>7</v>
      </c>
      <c r="B58" s="13">
        <f t="shared" si="16"/>
        <v>1</v>
      </c>
      <c r="C58" s="72">
        <f t="shared" si="17"/>
        <v>13.777777777777779</v>
      </c>
      <c r="D58" s="13">
        <f t="shared" si="18"/>
        <v>1</v>
      </c>
      <c r="E58" s="13">
        <f t="shared" si="19"/>
        <v>1376.7777777777778</v>
      </c>
      <c r="F58" s="14">
        <f t="shared" si="20"/>
        <v>0.15118514828075091</v>
      </c>
      <c r="G58" s="14">
        <f t="shared" si="21"/>
        <v>5.5145642706548324E-9</v>
      </c>
      <c r="H58" s="14">
        <f t="shared" si="22"/>
        <v>2.4293051028430778E-2</v>
      </c>
      <c r="I58" s="14">
        <f t="shared" si="25"/>
        <v>0.17547820482374596</v>
      </c>
      <c r="J58" s="14">
        <f t="shared" si="26"/>
        <v>0.83905568434070432</v>
      </c>
      <c r="K58" s="13">
        <f t="shared" si="27"/>
        <v>13.814020431931727</v>
      </c>
      <c r="L58" s="15">
        <f t="shared" si="28"/>
        <v>2273.3359059159079</v>
      </c>
      <c r="M58" s="15">
        <f t="shared" si="23"/>
        <v>3.2927970080614997</v>
      </c>
      <c r="N58" s="15">
        <f t="shared" si="13"/>
        <v>1.2184977431247053</v>
      </c>
      <c r="O58" s="13">
        <f t="shared" si="29"/>
        <v>95.505118878116249</v>
      </c>
      <c r="P58" s="14">
        <f t="shared" si="24"/>
        <v>3.860588984058052E-7</v>
      </c>
      <c r="Q58" s="15">
        <f t="shared" si="30"/>
        <v>3.860588984058052E-4</v>
      </c>
    </row>
    <row r="59" spans="1:18">
      <c r="A59" s="11">
        <v>8</v>
      </c>
      <c r="B59" s="13">
        <f t="shared" si="16"/>
        <v>1</v>
      </c>
      <c r="C59" s="72">
        <f t="shared" si="17"/>
        <v>15.888888888888889</v>
      </c>
      <c r="D59" s="13">
        <f t="shared" si="18"/>
        <v>1</v>
      </c>
      <c r="E59" s="13">
        <f t="shared" si="19"/>
        <v>1587.8888888888889</v>
      </c>
      <c r="F59" s="14">
        <f t="shared" si="20"/>
        <v>0.17440083551597732</v>
      </c>
      <c r="G59" s="14">
        <f t="shared" si="21"/>
        <v>4.7755917433383901E-9</v>
      </c>
      <c r="H59" s="14">
        <f t="shared" si="22"/>
        <v>2.8604619225141112E-2</v>
      </c>
      <c r="I59" s="14">
        <f t="shared" si="25"/>
        <v>0.20300545951671017</v>
      </c>
      <c r="J59" s="14">
        <f t="shared" si="26"/>
        <v>0.81627378495307579</v>
      </c>
      <c r="K59" s="13">
        <f t="shared" si="27"/>
        <v>15.920326319628527</v>
      </c>
      <c r="L59" s="15">
        <f t="shared" si="28"/>
        <v>2273.3399097027086</v>
      </c>
      <c r="M59" s="15">
        <f t="shared" si="23"/>
        <v>3.2968007948625089</v>
      </c>
      <c r="N59" s="15">
        <f t="shared" si="13"/>
        <v>1.2184977431247053</v>
      </c>
      <c r="O59" s="13">
        <f t="shared" si="29"/>
        <v>95.563248814809924</v>
      </c>
      <c r="P59" s="14">
        <f t="shared" si="24"/>
        <v>3.030400176443855E-7</v>
      </c>
      <c r="Q59" s="15">
        <f t="shared" si="30"/>
        <v>3.0304001764438549E-4</v>
      </c>
    </row>
    <row r="60" spans="1:18">
      <c r="A60" s="11">
        <v>9</v>
      </c>
      <c r="B60" s="13">
        <f t="shared" si="16"/>
        <v>1</v>
      </c>
      <c r="C60" s="72">
        <f t="shared" si="17"/>
        <v>18</v>
      </c>
      <c r="D60" s="13">
        <f t="shared" si="18"/>
        <v>1</v>
      </c>
      <c r="E60" s="13">
        <f t="shared" si="19"/>
        <v>1799</v>
      </c>
      <c r="F60" s="14">
        <f t="shared" si="20"/>
        <v>0.19761642753945161</v>
      </c>
      <c r="G60" s="14">
        <f>((C60-$F$18*E60)^2)/(4*M60*E60)</f>
        <v>4.2098335179479648E-9</v>
      </c>
      <c r="H60" s="14">
        <f>((D60-$F$19*E60)^2)/(4*N60*E60)</f>
        <v>3.2920837415263145E-2</v>
      </c>
      <c r="I60" s="14">
        <f t="shared" si="25"/>
        <v>0.23053726916454825</v>
      </c>
      <c r="J60" s="14">
        <f t="shared" si="26"/>
        <v>0.79410683875227928</v>
      </c>
      <c r="K60" s="13">
        <f t="shared" si="27"/>
        <v>18.027756377319946</v>
      </c>
      <c r="L60" s="15">
        <f t="shared" si="28"/>
        <v>2273.3440967421861</v>
      </c>
      <c r="M60" s="15">
        <f>$F$32+$F$35*(K60^(4/3))*(1-$F$34*D60)</f>
        <v>3.3009878343400008</v>
      </c>
      <c r="N60" s="15">
        <f t="shared" si="13"/>
        <v>1.2184977431247053</v>
      </c>
      <c r="O60" s="13">
        <f t="shared" si="29"/>
        <v>95.62400176751153</v>
      </c>
      <c r="P60" s="14">
        <f t="shared" si="24"/>
        <v>2.443151961932413E-7</v>
      </c>
      <c r="Q60" s="15">
        <f t="shared" si="30"/>
        <v>2.4431519619324128E-4</v>
      </c>
    </row>
    <row r="61" spans="1:18">
      <c r="A61" s="11">
        <v>10</v>
      </c>
      <c r="B61" s="13">
        <f t="shared" si="16"/>
        <v>1</v>
      </c>
      <c r="C61" s="72">
        <f t="shared" si="17"/>
        <v>20.111111111111111</v>
      </c>
      <c r="D61" s="13">
        <f t="shared" si="18"/>
        <v>1</v>
      </c>
      <c r="E61" s="13">
        <f t="shared" si="19"/>
        <v>2010.1111111111111</v>
      </c>
      <c r="F61" s="14">
        <f t="shared" si="20"/>
        <v>0.22083191940280811</v>
      </c>
      <c r="G61" s="14">
        <f>((C61-$F$18*E61)^2)/(4*M61*E61)</f>
        <v>3.7627328547356474E-9</v>
      </c>
      <c r="H61" s="14">
        <f>((D61-$F$19*E61)^2)/(4*N61*E61)</f>
        <v>3.7240240507732426E-2</v>
      </c>
      <c r="I61" s="14">
        <f t="shared" si="25"/>
        <v>0.2580721636732734</v>
      </c>
      <c r="J61" s="14">
        <f t="shared" si="26"/>
        <v>0.77253948080865908</v>
      </c>
      <c r="K61" s="13">
        <f t="shared" si="27"/>
        <v>20.135957641082204</v>
      </c>
      <c r="L61" s="15">
        <f t="shared" si="28"/>
        <v>2273.3484521016589</v>
      </c>
      <c r="M61" s="15">
        <f>$F$32+$F$35*(K61^(4/3))*(1-$F$34*D61)</f>
        <v>3.3053431938126185</v>
      </c>
      <c r="N61" s="15">
        <f t="shared" si="13"/>
        <v>1.2184977431247053</v>
      </c>
      <c r="O61" s="13">
        <f t="shared" si="29"/>
        <v>95.687156310518532</v>
      </c>
      <c r="P61" s="14">
        <f t="shared" si="24"/>
        <v>2.011046640417962E-7</v>
      </c>
      <c r="Q61" s="15">
        <f t="shared" si="30"/>
        <v>2.011046640417962E-4</v>
      </c>
    </row>
    <row r="62" spans="1:18">
      <c r="K62" s="13"/>
      <c r="L62" s="15"/>
      <c r="M62" s="15"/>
      <c r="N62" s="15"/>
    </row>
    <row r="63" spans="1:18" ht="12.6">
      <c r="A63" s="11"/>
      <c r="B63" s="49" t="s">
        <v>37</v>
      </c>
      <c r="C63" s="11" t="s">
        <v>38</v>
      </c>
      <c r="D63" s="71" t="s">
        <v>39</v>
      </c>
      <c r="E63" s="11" t="s">
        <v>40</v>
      </c>
      <c r="F63" s="12" t="s">
        <v>23</v>
      </c>
      <c r="G63" s="12" t="s">
        <v>24</v>
      </c>
      <c r="H63" s="12" t="s">
        <v>25</v>
      </c>
      <c r="I63" s="12" t="s">
        <v>26</v>
      </c>
      <c r="J63" s="11" t="s">
        <v>27</v>
      </c>
      <c r="K63" s="11" t="s">
        <v>7</v>
      </c>
      <c r="L63" s="11" t="s">
        <v>6</v>
      </c>
      <c r="M63" s="11" t="s">
        <v>8</v>
      </c>
      <c r="N63" s="11" t="s">
        <v>13</v>
      </c>
      <c r="O63" s="11" t="s">
        <v>4</v>
      </c>
      <c r="P63" s="11" t="s">
        <v>43</v>
      </c>
      <c r="Q63" s="11" t="s">
        <v>42</v>
      </c>
    </row>
    <row r="64" spans="1:18">
      <c r="A64" s="11">
        <v>1</v>
      </c>
      <c r="B64" s="13">
        <f t="shared" ref="B64:B73" si="31">$F$7</f>
        <v>1</v>
      </c>
      <c r="C64" s="13">
        <f t="shared" ref="C64:C73" si="32">$F$8</f>
        <v>1</v>
      </c>
      <c r="D64" s="72">
        <f t="shared" ref="D64:D73" si="33">A64*$H$9-$F$9</f>
        <v>2.2222222222222223</v>
      </c>
      <c r="E64" s="13">
        <f t="shared" ref="E64:E73" si="34">(D64/$F$19)-$F$10</f>
        <v>221.22222222222223</v>
      </c>
      <c r="F64" s="14">
        <f t="shared" ref="F64:F73" si="35">((B64-$F$17*E64)^2)/(4*L64*E64)</f>
        <v>2.4108679722078346E-2</v>
      </c>
      <c r="G64" s="14">
        <f t="shared" ref="G64:G71" si="36">((C64-$F$18*E64)^2)/(4*M64*E64)</f>
        <v>5.0714656651555147E-4</v>
      </c>
      <c r="H64" s="14">
        <f t="shared" ref="H64:H71" si="37">((D64-$F$19*E64)^2)/(4*N64*E64)</f>
        <v>9.2744150787756167E-8</v>
      </c>
      <c r="I64" s="14">
        <f>F64+G64+H64</f>
        <v>2.4615919032744685E-2</v>
      </c>
      <c r="J64" s="14">
        <f>EXP(-1*I64)</f>
        <v>0.97568458194990526</v>
      </c>
      <c r="K64" s="13">
        <f>(B64^2+C64^2)^0.5</f>
        <v>1.4142135623730951</v>
      </c>
      <c r="L64" s="15">
        <f>$F$31+$F$35*(K64^(4/3))*(1-$F$34*D64)</f>
        <v>2273.3175882190135</v>
      </c>
      <c r="M64" s="15">
        <f t="shared" ref="M64:M71" si="38">$F$32+$F$35*(K64^(4/3))*(1-$F$34*D64)</f>
        <v>3.2744793111670694</v>
      </c>
      <c r="N64" s="15">
        <f>$F$30*$F$27*$F$14</f>
        <v>1.2184977431247053</v>
      </c>
      <c r="O64" s="13">
        <f>SQRT(L64*M64*N64)</f>
        <v>95.238719140215039</v>
      </c>
      <c r="P64" s="14">
        <f t="shared" ref="P64:P73" si="39">(($F$6*EXP(-$F$36*E64))*J64)/((8*(PI()*E64)^(3/2))*O64)</f>
        <v>6.9893690786315709E-6</v>
      </c>
      <c r="Q64" s="48">
        <f>P64*1000</f>
        <v>6.9893690786315705E-3</v>
      </c>
    </row>
    <row r="65" spans="1:18">
      <c r="A65" s="11">
        <v>2</v>
      </c>
      <c r="B65" s="13">
        <f t="shared" si="31"/>
        <v>1</v>
      </c>
      <c r="C65" s="13">
        <f t="shared" si="32"/>
        <v>1</v>
      </c>
      <c r="D65" s="72">
        <f t="shared" si="33"/>
        <v>5.4444444444444446</v>
      </c>
      <c r="E65" s="13">
        <f t="shared" si="34"/>
        <v>543.44444444444446</v>
      </c>
      <c r="F65" s="14">
        <f t="shared" si="35"/>
        <v>5.9543626701126881E-2</v>
      </c>
      <c r="G65" s="14">
        <f t="shared" si="36"/>
        <v>2.7626576439994236E-3</v>
      </c>
      <c r="H65" s="14">
        <f t="shared" si="37"/>
        <v>3.7753752651486923E-8</v>
      </c>
      <c r="I65" s="14">
        <f t="shared" ref="I65:I73" si="40">F65+G65+H65</f>
        <v>6.2306322098878958E-2</v>
      </c>
      <c r="J65" s="14">
        <f t="shared" ref="J65:J73" si="41">EXP(-1*I65)</f>
        <v>0.9395950239841272</v>
      </c>
      <c r="K65" s="13">
        <f t="shared" ref="K65:K73" si="42">(B65^2+C65^2)^0.5</f>
        <v>1.4142135623730951</v>
      </c>
      <c r="L65" s="15">
        <f t="shared" ref="L65:L73" si="43">$F$31+$F$35*(K65^(4/3))*(1-$F$34*D65)</f>
        <v>2273.3175427685755</v>
      </c>
      <c r="M65" s="15">
        <f t="shared" si="38"/>
        <v>3.2744338607293142</v>
      </c>
      <c r="N65" s="15">
        <f t="shared" si="13"/>
        <v>1.2184977431247053</v>
      </c>
      <c r="O65" s="13">
        <f t="shared" ref="O65:O73" si="44">SQRT(L65*M65*N65)</f>
        <v>95.238057219493768</v>
      </c>
      <c r="P65" s="14">
        <f t="shared" si="39"/>
        <v>1.7481659398143746E-6</v>
      </c>
      <c r="Q65" s="48">
        <f t="shared" ref="Q65:Q73" si="45">P65*1000</f>
        <v>1.7481659398143746E-3</v>
      </c>
    </row>
    <row r="66" spans="1:18">
      <c r="A66" s="11">
        <v>3</v>
      </c>
      <c r="B66" s="13">
        <f t="shared" si="31"/>
        <v>1</v>
      </c>
      <c r="C66" s="13">
        <f t="shared" si="32"/>
        <v>1</v>
      </c>
      <c r="D66" s="72">
        <f t="shared" si="33"/>
        <v>8.6666666666666679</v>
      </c>
      <c r="E66" s="13">
        <f t="shared" si="34"/>
        <v>865.66666666666674</v>
      </c>
      <c r="F66" s="14">
        <f t="shared" si="35"/>
        <v>9.4978794522168564E-2</v>
      </c>
      <c r="G66" s="14">
        <f t="shared" si="36"/>
        <v>5.1705721216950672E-3</v>
      </c>
      <c r="H66" s="14">
        <f t="shared" si="37"/>
        <v>2.3700886178721922E-8</v>
      </c>
      <c r="I66" s="14">
        <f t="shared" si="40"/>
        <v>0.10014939034474982</v>
      </c>
      <c r="J66" s="14">
        <f t="shared" si="41"/>
        <v>0.90470225415847716</v>
      </c>
      <c r="K66" s="13">
        <f t="shared" si="42"/>
        <v>1.4142135623730951</v>
      </c>
      <c r="L66" s="15">
        <f t="shared" si="43"/>
        <v>2273.3174973181376</v>
      </c>
      <c r="M66" s="15">
        <f t="shared" si="38"/>
        <v>3.274388410291559</v>
      </c>
      <c r="N66" s="15">
        <f t="shared" si="13"/>
        <v>1.2184977431247053</v>
      </c>
      <c r="O66" s="13">
        <f t="shared" si="44"/>
        <v>95.237395294198436</v>
      </c>
      <c r="P66" s="14">
        <f t="shared" si="39"/>
        <v>8.372541808926691E-7</v>
      </c>
      <c r="Q66" s="48">
        <f t="shared" si="45"/>
        <v>8.3725418089266907E-4</v>
      </c>
    </row>
    <row r="67" spans="1:18">
      <c r="A67" s="11">
        <v>4</v>
      </c>
      <c r="B67" s="13">
        <f t="shared" si="31"/>
        <v>1</v>
      </c>
      <c r="C67" s="13">
        <f t="shared" si="32"/>
        <v>1</v>
      </c>
      <c r="D67" s="72">
        <f t="shared" si="33"/>
        <v>11.888888888888889</v>
      </c>
      <c r="E67" s="13">
        <f t="shared" si="34"/>
        <v>1187.8888888888889</v>
      </c>
      <c r="F67" s="14">
        <f t="shared" si="35"/>
        <v>0.13041400462396577</v>
      </c>
      <c r="G67" s="14">
        <f t="shared" si="36"/>
        <v>7.6069244797142754E-3</v>
      </c>
      <c r="H67" s="14">
        <f t="shared" si="37"/>
        <v>1.7271873933067301E-8</v>
      </c>
      <c r="I67" s="14">
        <f t="shared" si="40"/>
        <v>0.13802094637555398</v>
      </c>
      <c r="J67" s="14">
        <f t="shared" si="41"/>
        <v>0.87108044557655273</v>
      </c>
      <c r="K67" s="13">
        <f t="shared" si="42"/>
        <v>1.4142135623730951</v>
      </c>
      <c r="L67" s="15">
        <f t="shared" si="43"/>
        <v>2273.3174518677001</v>
      </c>
      <c r="M67" s="15">
        <f t="shared" si="38"/>
        <v>3.2743429598538043</v>
      </c>
      <c r="N67" s="15">
        <f t="shared" si="13"/>
        <v>1.2184977431247053</v>
      </c>
      <c r="O67" s="13">
        <f t="shared" si="44"/>
        <v>95.23673336432897</v>
      </c>
      <c r="P67" s="14">
        <f t="shared" si="39"/>
        <v>5.0150497748503355E-7</v>
      </c>
      <c r="Q67" s="48">
        <f t="shared" si="45"/>
        <v>5.0150497748503351E-4</v>
      </c>
    </row>
    <row r="68" spans="1:18">
      <c r="A68" s="11">
        <v>5</v>
      </c>
      <c r="B68" s="13">
        <f t="shared" si="31"/>
        <v>1</v>
      </c>
      <c r="C68" s="13">
        <f t="shared" si="32"/>
        <v>1</v>
      </c>
      <c r="D68" s="72">
        <f t="shared" si="33"/>
        <v>15.111111111111111</v>
      </c>
      <c r="E68" s="13">
        <f t="shared" si="34"/>
        <v>1510.1111111111111</v>
      </c>
      <c r="F68" s="14">
        <f t="shared" si="35"/>
        <v>0.16584923084836806</v>
      </c>
      <c r="G68" s="14">
        <f t="shared" si="36"/>
        <v>1.0053554515194523E-2</v>
      </c>
      <c r="H68" s="14">
        <f t="shared" si="37"/>
        <v>1.3586461939402732E-8</v>
      </c>
      <c r="I68" s="14">
        <f t="shared" si="40"/>
        <v>0.1759027989500245</v>
      </c>
      <c r="J68" s="14">
        <f t="shared" si="41"/>
        <v>0.83869950184736086</v>
      </c>
      <c r="K68" s="13">
        <f t="shared" si="42"/>
        <v>1.4142135623730951</v>
      </c>
      <c r="L68" s="15">
        <f t="shared" si="43"/>
        <v>2273.3174064172622</v>
      </c>
      <c r="M68" s="15">
        <f t="shared" si="38"/>
        <v>3.2742975094160491</v>
      </c>
      <c r="N68" s="15">
        <f t="shared" si="13"/>
        <v>1.2184977431247053</v>
      </c>
      <c r="O68" s="13">
        <f t="shared" si="44"/>
        <v>95.236071429885214</v>
      </c>
      <c r="P68" s="14">
        <f t="shared" si="39"/>
        <v>3.3688118990993219E-7</v>
      </c>
      <c r="Q68" s="48">
        <f t="shared" si="45"/>
        <v>3.3688118990993221E-4</v>
      </c>
    </row>
    <row r="69" spans="1:18">
      <c r="A69" s="11">
        <v>6</v>
      </c>
      <c r="B69" s="13">
        <f t="shared" si="31"/>
        <v>1</v>
      </c>
      <c r="C69" s="13">
        <f t="shared" si="32"/>
        <v>1</v>
      </c>
      <c r="D69" s="72">
        <f t="shared" si="33"/>
        <v>18.333333333333336</v>
      </c>
      <c r="E69" s="13">
        <f t="shared" si="34"/>
        <v>1832.3333333333335</v>
      </c>
      <c r="F69" s="14">
        <f t="shared" si="35"/>
        <v>0.20128446543723386</v>
      </c>
      <c r="G69" s="14">
        <f t="shared" si="36"/>
        <v>1.2505076167908682E-2</v>
      </c>
      <c r="H69" s="14">
        <f t="shared" si="37"/>
        <v>1.1197235111181137E-8</v>
      </c>
      <c r="I69" s="14">
        <f t="shared" si="40"/>
        <v>0.21378955280237766</v>
      </c>
      <c r="J69" s="14">
        <f t="shared" si="41"/>
        <v>0.80751830710700057</v>
      </c>
      <c r="K69" s="13">
        <f t="shared" si="42"/>
        <v>1.4142135623730951</v>
      </c>
      <c r="L69" s="15">
        <f t="shared" si="43"/>
        <v>2273.3173609668247</v>
      </c>
      <c r="M69" s="15">
        <f t="shared" si="38"/>
        <v>3.274252058978294</v>
      </c>
      <c r="N69" s="15">
        <f t="shared" si="13"/>
        <v>1.2184977431247053</v>
      </c>
      <c r="O69" s="13">
        <f t="shared" si="44"/>
        <v>95.235409490867127</v>
      </c>
      <c r="P69" s="14">
        <f t="shared" si="39"/>
        <v>2.4267911585530774E-7</v>
      </c>
      <c r="Q69" s="48">
        <f t="shared" si="45"/>
        <v>2.4267911585530773E-4</v>
      </c>
    </row>
    <row r="70" spans="1:18">
      <c r="A70" s="11">
        <v>7</v>
      </c>
      <c r="B70" s="13">
        <f t="shared" si="31"/>
        <v>1</v>
      </c>
      <c r="C70" s="13">
        <f t="shared" si="32"/>
        <v>1</v>
      </c>
      <c r="D70" s="72">
        <f t="shared" si="33"/>
        <v>21.555555555555557</v>
      </c>
      <c r="E70" s="13">
        <f t="shared" si="34"/>
        <v>2154.5555555555557</v>
      </c>
      <c r="F70" s="14">
        <f t="shared" si="35"/>
        <v>0.23671970527346342</v>
      </c>
      <c r="G70" s="14">
        <f t="shared" si="36"/>
        <v>1.4959325404942918E-2</v>
      </c>
      <c r="H70" s="14">
        <f t="shared" si="37"/>
        <v>9.5226447433597104E-9</v>
      </c>
      <c r="I70" s="14">
        <f t="shared" si="40"/>
        <v>0.25167904020105109</v>
      </c>
      <c r="J70" s="14">
        <f t="shared" si="41"/>
        <v>0.77749424242210252</v>
      </c>
      <c r="K70" s="13">
        <f t="shared" si="42"/>
        <v>1.4142135623730951</v>
      </c>
      <c r="L70" s="15">
        <f t="shared" si="43"/>
        <v>2273.3173155163868</v>
      </c>
      <c r="M70" s="15">
        <f t="shared" si="38"/>
        <v>3.2742066085405388</v>
      </c>
      <c r="N70" s="15">
        <f t="shared" si="13"/>
        <v>1.2184977431247053</v>
      </c>
      <c r="O70" s="13">
        <f t="shared" si="44"/>
        <v>95.234747547274594</v>
      </c>
      <c r="P70" s="14">
        <f t="shared" si="39"/>
        <v>1.8325270978284901E-7</v>
      </c>
      <c r="Q70" s="48">
        <f t="shared" si="45"/>
        <v>1.8325270978284902E-4</v>
      </c>
    </row>
    <row r="71" spans="1:18">
      <c r="A71" s="11">
        <v>8</v>
      </c>
      <c r="B71" s="13">
        <f t="shared" si="31"/>
        <v>1</v>
      </c>
      <c r="C71" s="13">
        <f t="shared" si="32"/>
        <v>1</v>
      </c>
      <c r="D71" s="72">
        <f t="shared" si="33"/>
        <v>24.777777777777779</v>
      </c>
      <c r="E71" s="13">
        <f t="shared" si="34"/>
        <v>2476.7777777777778</v>
      </c>
      <c r="F71" s="14">
        <f t="shared" si="35"/>
        <v>0.27215494886206282</v>
      </c>
      <c r="G71" s="14">
        <f t="shared" si="36"/>
        <v>1.7415264334642206E-2</v>
      </c>
      <c r="H71" s="14">
        <f t="shared" si="37"/>
        <v>8.2837739095759248E-9</v>
      </c>
      <c r="I71" s="14">
        <f t="shared" si="40"/>
        <v>0.2895702214804789</v>
      </c>
      <c r="J71" s="14">
        <f t="shared" si="41"/>
        <v>0.74858522430247487</v>
      </c>
      <c r="K71" s="13">
        <f t="shared" si="42"/>
        <v>1.4142135623730951</v>
      </c>
      <c r="L71" s="15">
        <f t="shared" si="43"/>
        <v>2273.3172700659488</v>
      </c>
      <c r="M71" s="15">
        <f t="shared" si="38"/>
        <v>3.2741611581027836</v>
      </c>
      <c r="N71" s="15">
        <f t="shared" si="13"/>
        <v>1.2184977431247053</v>
      </c>
      <c r="O71" s="13">
        <f t="shared" si="44"/>
        <v>95.234085599107502</v>
      </c>
      <c r="P71" s="14">
        <f t="shared" si="39"/>
        <v>1.4315399579110741E-7</v>
      </c>
      <c r="Q71" s="48">
        <f t="shared" si="45"/>
        <v>1.431539957911074E-4</v>
      </c>
    </row>
    <row r="72" spans="1:18">
      <c r="A72" s="11">
        <v>9</v>
      </c>
      <c r="B72" s="13">
        <f t="shared" si="31"/>
        <v>1</v>
      </c>
      <c r="C72" s="13">
        <f t="shared" si="32"/>
        <v>1</v>
      </c>
      <c r="D72" s="72">
        <f t="shared" si="33"/>
        <v>28</v>
      </c>
      <c r="E72" s="13">
        <f t="shared" si="34"/>
        <v>2799</v>
      </c>
      <c r="F72" s="14">
        <f t="shared" si="35"/>
        <v>0.30759019539645566</v>
      </c>
      <c r="G72" s="14">
        <f>((C72-$F$18*E72)^2)/(4*M72*E72)</f>
        <v>1.987233299700172E-2</v>
      </c>
      <c r="H72" s="14">
        <f>((D72-$F$19*E72)^2)/(4*N72*E72)</f>
        <v>7.3301418847349028E-9</v>
      </c>
      <c r="I72" s="14">
        <f t="shared" si="40"/>
        <v>0.32746253572359924</v>
      </c>
      <c r="J72" s="14">
        <f t="shared" si="41"/>
        <v>0.72075029315793349</v>
      </c>
      <c r="K72" s="13">
        <f t="shared" si="42"/>
        <v>1.4142135623730951</v>
      </c>
      <c r="L72" s="15">
        <f t="shared" si="43"/>
        <v>2273.3172246155113</v>
      </c>
      <c r="M72" s="15">
        <f>$F$32+$F$35*(K72^(4/3))*(1-$F$34*D72)</f>
        <v>3.2741157076650285</v>
      </c>
      <c r="N72" s="15">
        <f t="shared" si="13"/>
        <v>1.2184977431247053</v>
      </c>
      <c r="O72" s="13">
        <f t="shared" si="44"/>
        <v>95.233423646365793</v>
      </c>
      <c r="P72" s="14">
        <f t="shared" si="39"/>
        <v>1.1472981319335976E-7</v>
      </c>
      <c r="Q72" s="48">
        <f t="shared" si="45"/>
        <v>1.1472981319335976E-4</v>
      </c>
    </row>
    <row r="73" spans="1:18">
      <c r="A73" s="11">
        <v>10</v>
      </c>
      <c r="B73" s="13">
        <f t="shared" si="31"/>
        <v>1</v>
      </c>
      <c r="C73" s="13">
        <f t="shared" si="32"/>
        <v>1</v>
      </c>
      <c r="D73" s="72">
        <f t="shared" si="33"/>
        <v>31.222222222222221</v>
      </c>
      <c r="E73" s="13">
        <f t="shared" si="34"/>
        <v>3121.2222222222222</v>
      </c>
      <c r="F73" s="14">
        <f t="shared" si="35"/>
        <v>0.34302544440313637</v>
      </c>
      <c r="G73" s="14">
        <f>((C73-$F$18*E73)^2)/(4*M73*E73)</f>
        <v>2.2330202665118346E-2</v>
      </c>
      <c r="H73" s="14">
        <f>((D73-$F$19*E73)^2)/(4*N73*E73)</f>
        <v>6.5734080032165792E-9</v>
      </c>
      <c r="I73" s="14">
        <f t="shared" si="40"/>
        <v>0.36535565364166273</v>
      </c>
      <c r="J73" s="14">
        <f t="shared" si="41"/>
        <v>0.6939498012101577</v>
      </c>
      <c r="K73" s="13">
        <f t="shared" si="42"/>
        <v>1.4142135623730951</v>
      </c>
      <c r="L73" s="15">
        <f t="shared" si="43"/>
        <v>2273.3171791650734</v>
      </c>
      <c r="M73" s="15">
        <f>$F$32+$F$35*(K73^(4/3))*(1-$F$34*D73)</f>
        <v>3.2740702572272733</v>
      </c>
      <c r="N73" s="15">
        <f t="shared" si="13"/>
        <v>1.2184977431247053</v>
      </c>
      <c r="O73" s="13">
        <f t="shared" si="44"/>
        <v>95.23276168904934</v>
      </c>
      <c r="P73" s="14">
        <f t="shared" si="39"/>
        <v>9.3807993213229457E-8</v>
      </c>
      <c r="Q73" s="48">
        <f t="shared" si="45"/>
        <v>9.3807993213229453E-5</v>
      </c>
    </row>
    <row r="74" spans="1:18">
      <c r="K74" s="13"/>
      <c r="L74" s="15"/>
      <c r="M74" s="15"/>
      <c r="N74" s="15"/>
    </row>
    <row r="75" spans="1:18" ht="12.6">
      <c r="A75" s="11"/>
      <c r="B75" s="49" t="s">
        <v>37</v>
      </c>
      <c r="C75" s="11" t="s">
        <v>38</v>
      </c>
      <c r="D75" s="11" t="s">
        <v>39</v>
      </c>
      <c r="E75" s="73" t="s">
        <v>40</v>
      </c>
      <c r="F75" s="12" t="s">
        <v>23</v>
      </c>
      <c r="G75" s="12" t="s">
        <v>24</v>
      </c>
      <c r="H75" s="12" t="s">
        <v>25</v>
      </c>
      <c r="I75" s="12" t="s">
        <v>26</v>
      </c>
      <c r="J75" s="11" t="s">
        <v>27</v>
      </c>
      <c r="K75" s="11" t="s">
        <v>7</v>
      </c>
      <c r="L75" s="11" t="s">
        <v>6</v>
      </c>
      <c r="M75" s="11" t="s">
        <v>8</v>
      </c>
      <c r="N75" s="11" t="s">
        <v>13</v>
      </c>
      <c r="O75" s="11" t="s">
        <v>4</v>
      </c>
      <c r="P75" s="11" t="s">
        <v>43</v>
      </c>
      <c r="Q75" s="11" t="s">
        <v>42</v>
      </c>
    </row>
    <row r="76" spans="1:18">
      <c r="A76" s="11">
        <v>1</v>
      </c>
      <c r="B76" s="13">
        <f t="shared" ref="B76:B85" si="46">$F$7</f>
        <v>1</v>
      </c>
      <c r="C76" s="13">
        <f t="shared" ref="C76:C85" si="47">$F$8</f>
        <v>1</v>
      </c>
      <c r="D76" s="13">
        <f t="shared" ref="D76:D85" si="48">$F$9</f>
        <v>1</v>
      </c>
      <c r="E76" s="73">
        <f t="shared" ref="E76:E85" si="49">A76*$H$10-$F$10</f>
        <v>5.5555555555555554</v>
      </c>
      <c r="F76" s="14">
        <f t="shared" ref="F76:F85" si="50">((B76-$F$17*E76)^2)/(4*L76*E76)</f>
        <v>4.1080440614473565E-4</v>
      </c>
      <c r="G76" s="14">
        <f t="shared" ref="G76:G83" si="51">((C76-$F$18*E76)^2)/(4*M76*E76)</f>
        <v>1.2258033643912201E-2</v>
      </c>
      <c r="H76" s="14">
        <f t="shared" ref="H76:H83" si="52">((D76-$F$19*E76)^2)/(4*N76*E76)</f>
        <v>3.2941291122917521E-2</v>
      </c>
      <c r="I76" s="14">
        <f>F76+G76+H76</f>
        <v>4.5610129172974453E-2</v>
      </c>
      <c r="J76" s="14">
        <f>EXP(-1*I76)</f>
        <v>0.95541437778262817</v>
      </c>
      <c r="K76" s="13">
        <f>(B76^2+C76^2)^0.5</f>
        <v>1.4142135623730951</v>
      </c>
      <c r="L76" s="15">
        <f>$F$31+$F$35*(K76^(4/3))*(1-$F$34*D76)</f>
        <v>2273.3176054588344</v>
      </c>
      <c r="M76" s="15">
        <f t="shared" ref="M76:M83" si="53">$F$32+$F$35*(K76^(4/3))*(1-$F$34*D76)</f>
        <v>3.2744965509882871</v>
      </c>
      <c r="N76" s="15">
        <f>$F$30*$F$27*$F$14</f>
        <v>1.2184977431247053</v>
      </c>
      <c r="O76" s="13">
        <f>SQRT(L76*M76*N76)</f>
        <v>95.238970212395543</v>
      </c>
      <c r="P76" s="14">
        <f t="shared" ref="P76:P85" si="54">(($F$6*EXP(-$F$36*E76))*J76)/((8*(PI()*E76)^(3/2))*O76)</f>
        <v>1.7197726712264508E-3</v>
      </c>
      <c r="Q76" s="48">
        <f>P76*1000</f>
        <v>1.7197726712264507</v>
      </c>
      <c r="R76" s="69"/>
    </row>
    <row r="77" spans="1:18">
      <c r="A77" s="11">
        <v>2</v>
      </c>
      <c r="B77" s="13">
        <f t="shared" si="46"/>
        <v>1</v>
      </c>
      <c r="C77" s="13">
        <f t="shared" si="47"/>
        <v>1</v>
      </c>
      <c r="D77" s="13">
        <f t="shared" si="48"/>
        <v>1</v>
      </c>
      <c r="E77" s="73">
        <f t="shared" si="49"/>
        <v>12.111111111111111</v>
      </c>
      <c r="F77" s="14">
        <f t="shared" si="50"/>
        <v>1.1210136117774361E-3</v>
      </c>
      <c r="G77" s="14">
        <f t="shared" si="51"/>
        <v>4.8694446197623123E-3</v>
      </c>
      <c r="H77" s="14">
        <f t="shared" si="52"/>
        <v>1.3085768687392882E-2</v>
      </c>
      <c r="I77" s="14">
        <f t="shared" ref="I77:I85" si="55">F77+G77+H77</f>
        <v>1.907622691893263E-2</v>
      </c>
      <c r="J77" s="14">
        <f t="shared" ref="J77:J85" si="56">EXP(-1*I77)</f>
        <v>0.98110457281362207</v>
      </c>
      <c r="K77" s="13">
        <f t="shared" ref="K77:K85" si="57">(B77^2+C77^2)^0.5</f>
        <v>1.4142135623730951</v>
      </c>
      <c r="L77" s="15">
        <f t="shared" ref="L77:L85" si="58">$F$31+$F$35*(K77^(4/3))*(1-$F$34*D77)</f>
        <v>2273.3176054588344</v>
      </c>
      <c r="M77" s="15">
        <f t="shared" si="53"/>
        <v>3.2744965509882871</v>
      </c>
      <c r="N77" s="15">
        <f t="shared" si="13"/>
        <v>1.2184977431247053</v>
      </c>
      <c r="O77" s="13">
        <f t="shared" ref="O77:O85" si="59">SQRT(L77*M77*N77)</f>
        <v>95.238970212395543</v>
      </c>
      <c r="P77" s="14">
        <f t="shared" si="54"/>
        <v>5.4866825103426194E-4</v>
      </c>
      <c r="Q77" s="48">
        <f t="shared" ref="Q77:Q85" si="60">P77*1000</f>
        <v>0.54866825103426198</v>
      </c>
    </row>
    <row r="78" spans="1:18">
      <c r="A78" s="11">
        <v>3</v>
      </c>
      <c r="B78" s="13">
        <f t="shared" si="46"/>
        <v>1</v>
      </c>
      <c r="C78" s="13">
        <f t="shared" si="47"/>
        <v>1</v>
      </c>
      <c r="D78" s="13">
        <f t="shared" si="48"/>
        <v>1</v>
      </c>
      <c r="E78" s="73">
        <f t="shared" si="49"/>
        <v>18.666666666666664</v>
      </c>
      <c r="F78" s="14">
        <f t="shared" si="50"/>
        <v>1.8387485821480022E-3</v>
      </c>
      <c r="G78" s="14">
        <f t="shared" si="51"/>
        <v>2.7056140299948975E-3</v>
      </c>
      <c r="H78" s="14">
        <f t="shared" si="52"/>
        <v>7.2708577915003144E-3</v>
      </c>
      <c r="I78" s="14">
        <f t="shared" si="55"/>
        <v>1.1815220403643214E-2</v>
      </c>
      <c r="J78" s="14">
        <f t="shared" si="56"/>
        <v>0.98825430522335667</v>
      </c>
      <c r="K78" s="13">
        <f t="shared" si="57"/>
        <v>1.4142135623730951</v>
      </c>
      <c r="L78" s="15">
        <f t="shared" si="58"/>
        <v>2273.3176054588344</v>
      </c>
      <c r="M78" s="15">
        <f t="shared" si="53"/>
        <v>3.2744965509882871</v>
      </c>
      <c r="N78" s="15">
        <f t="shared" si="13"/>
        <v>1.2184977431247053</v>
      </c>
      <c r="O78" s="13">
        <f t="shared" si="59"/>
        <v>95.238970212395543</v>
      </c>
      <c r="P78" s="14">
        <f t="shared" si="54"/>
        <v>2.8882785147312391E-4</v>
      </c>
      <c r="Q78" s="48">
        <f t="shared" si="60"/>
        <v>0.2888278514731239</v>
      </c>
    </row>
    <row r="79" spans="1:18">
      <c r="A79" s="11">
        <v>4</v>
      </c>
      <c r="B79" s="13">
        <f t="shared" si="46"/>
        <v>1</v>
      </c>
      <c r="C79" s="13">
        <f t="shared" si="47"/>
        <v>1</v>
      </c>
      <c r="D79" s="13">
        <f t="shared" si="48"/>
        <v>1</v>
      </c>
      <c r="E79" s="73">
        <f t="shared" si="49"/>
        <v>25.222222222222221</v>
      </c>
      <c r="F79" s="14">
        <f t="shared" si="50"/>
        <v>2.5581412099498174E-3</v>
      </c>
      <c r="G79" s="14">
        <f t="shared" si="51"/>
        <v>1.6926112892104047E-3</v>
      </c>
      <c r="H79" s="14">
        <f t="shared" si="52"/>
        <v>4.5485926091830891E-3</v>
      </c>
      <c r="I79" s="14">
        <f t="shared" si="55"/>
        <v>8.7993451083433101E-3</v>
      </c>
      <c r="J79" s="14">
        <f t="shared" si="56"/>
        <v>0.99123925582487316</v>
      </c>
      <c r="K79" s="13">
        <f t="shared" si="57"/>
        <v>1.4142135623730951</v>
      </c>
      <c r="L79" s="15">
        <f t="shared" si="58"/>
        <v>2273.3176054588344</v>
      </c>
      <c r="M79" s="15">
        <f t="shared" si="53"/>
        <v>3.2744965509882871</v>
      </c>
      <c r="N79" s="15">
        <f t="shared" si="13"/>
        <v>1.2184977431247053</v>
      </c>
      <c r="O79" s="13">
        <f t="shared" si="59"/>
        <v>95.238970212395543</v>
      </c>
      <c r="P79" s="14">
        <f t="shared" si="54"/>
        <v>1.8444801442912739E-4</v>
      </c>
      <c r="Q79" s="48">
        <f t="shared" si="60"/>
        <v>0.18444801442912739</v>
      </c>
    </row>
    <row r="80" spans="1:18">
      <c r="A80" s="11">
        <v>5</v>
      </c>
      <c r="B80" s="13">
        <f t="shared" si="46"/>
        <v>1</v>
      </c>
      <c r="C80" s="13">
        <f t="shared" si="47"/>
        <v>1</v>
      </c>
      <c r="D80" s="13">
        <f t="shared" si="48"/>
        <v>1</v>
      </c>
      <c r="E80" s="73">
        <f t="shared" si="49"/>
        <v>31.777777777777779</v>
      </c>
      <c r="F80" s="14">
        <f t="shared" si="50"/>
        <v>3.2781656022971076E-3</v>
      </c>
      <c r="G80" s="14">
        <f t="shared" si="51"/>
        <v>1.1182107705907337E-3</v>
      </c>
      <c r="H80" s="14">
        <f t="shared" si="52"/>
        <v>3.0049931009208061E-3</v>
      </c>
      <c r="I80" s="14">
        <f t="shared" si="55"/>
        <v>7.4013694738086465E-3</v>
      </c>
      <c r="J80" s="14">
        <f t="shared" si="56"/>
        <v>0.99262595321125058</v>
      </c>
      <c r="K80" s="13">
        <f t="shared" si="57"/>
        <v>1.4142135623730951</v>
      </c>
      <c r="L80" s="15">
        <f t="shared" si="58"/>
        <v>2273.3176054588344</v>
      </c>
      <c r="M80" s="15">
        <f t="shared" si="53"/>
        <v>3.2744965509882871</v>
      </c>
      <c r="N80" s="15">
        <f t="shared" si="13"/>
        <v>1.2184977431247053</v>
      </c>
      <c r="O80" s="13">
        <f t="shared" si="59"/>
        <v>95.238970212395543</v>
      </c>
      <c r="P80" s="14">
        <f t="shared" si="54"/>
        <v>1.3060832313550543E-4</v>
      </c>
      <c r="Q80" s="48">
        <f t="shared" si="60"/>
        <v>0.13060832313550544</v>
      </c>
    </row>
    <row r="81" spans="1:17">
      <c r="A81" s="11">
        <v>6</v>
      </c>
      <c r="B81" s="13">
        <f t="shared" si="46"/>
        <v>1</v>
      </c>
      <c r="C81" s="13">
        <f t="shared" si="47"/>
        <v>1</v>
      </c>
      <c r="D81" s="13">
        <f t="shared" si="48"/>
        <v>1</v>
      </c>
      <c r="E81" s="73">
        <f t="shared" si="49"/>
        <v>38.333333333333329</v>
      </c>
      <c r="F81" s="14">
        <f t="shared" si="50"/>
        <v>3.9984976365100202E-3</v>
      </c>
      <c r="G81" s="14">
        <f t="shared" si="51"/>
        <v>7.5739046450349669E-4</v>
      </c>
      <c r="H81" s="14">
        <f t="shared" si="52"/>
        <v>2.0353525295896237E-3</v>
      </c>
      <c r="I81" s="14">
        <f t="shared" si="55"/>
        <v>6.7912406306031405E-3</v>
      </c>
      <c r="J81" s="14">
        <f t="shared" si="56"/>
        <v>0.99323176772948141</v>
      </c>
      <c r="K81" s="13">
        <f t="shared" si="57"/>
        <v>1.4142135623730951</v>
      </c>
      <c r="L81" s="15">
        <f t="shared" si="58"/>
        <v>2273.3176054588344</v>
      </c>
      <c r="M81" s="15">
        <f t="shared" si="53"/>
        <v>3.2744965509882871</v>
      </c>
      <c r="N81" s="15">
        <f t="shared" si="13"/>
        <v>1.2184977431247053</v>
      </c>
      <c r="O81" s="13">
        <f t="shared" si="59"/>
        <v>95.238970212395543</v>
      </c>
      <c r="P81" s="14">
        <f t="shared" si="54"/>
        <v>9.8640720613444991E-5</v>
      </c>
      <c r="Q81" s="48">
        <f t="shared" si="60"/>
        <v>9.864072061344499E-2</v>
      </c>
    </row>
    <row r="82" spans="1:17">
      <c r="A82" s="11">
        <v>7</v>
      </c>
      <c r="B82" s="13">
        <f t="shared" si="46"/>
        <v>1</v>
      </c>
      <c r="C82" s="13">
        <f t="shared" si="47"/>
        <v>1</v>
      </c>
      <c r="D82" s="13">
        <f t="shared" si="48"/>
        <v>1</v>
      </c>
      <c r="E82" s="73">
        <f t="shared" si="49"/>
        <v>44.888888888888886</v>
      </c>
      <c r="F82" s="14">
        <f t="shared" si="50"/>
        <v>4.7190025288999038E-3</v>
      </c>
      <c r="G82" s="14">
        <f t="shared" si="51"/>
        <v>5.165768619926521E-4</v>
      </c>
      <c r="H82" s="14">
        <f t="shared" si="52"/>
        <v>1.3882086876726982E-3</v>
      </c>
      <c r="I82" s="14">
        <f t="shared" si="55"/>
        <v>6.6237880785652544E-3</v>
      </c>
      <c r="J82" s="14">
        <f t="shared" si="56"/>
        <v>0.99339810084981695</v>
      </c>
      <c r="K82" s="13">
        <f t="shared" si="57"/>
        <v>1.4142135623730951</v>
      </c>
      <c r="L82" s="15">
        <f t="shared" si="58"/>
        <v>2273.3176054588344</v>
      </c>
      <c r="M82" s="15">
        <f t="shared" si="53"/>
        <v>3.2744965509882871</v>
      </c>
      <c r="N82" s="15">
        <f t="shared" si="13"/>
        <v>1.2184977431247053</v>
      </c>
      <c r="O82" s="13">
        <f t="shared" si="59"/>
        <v>95.238970212395543</v>
      </c>
      <c r="P82" s="14">
        <f t="shared" si="54"/>
        <v>7.7854828966959113E-5</v>
      </c>
      <c r="Q82" s="48">
        <f t="shared" si="60"/>
        <v>7.7854828966959111E-2</v>
      </c>
    </row>
    <row r="83" spans="1:17">
      <c r="A83" s="11">
        <v>8</v>
      </c>
      <c r="B83" s="13">
        <f t="shared" si="46"/>
        <v>1</v>
      </c>
      <c r="C83" s="13">
        <f t="shared" si="47"/>
        <v>1</v>
      </c>
      <c r="D83" s="13">
        <f t="shared" si="48"/>
        <v>1</v>
      </c>
      <c r="E83" s="73">
        <f t="shared" si="49"/>
        <v>51.444444444444443</v>
      </c>
      <c r="F83" s="14">
        <f t="shared" si="50"/>
        <v>5.439614197615089E-3</v>
      </c>
      <c r="G83" s="14">
        <f t="shared" si="51"/>
        <v>3.4989267033029196E-4</v>
      </c>
      <c r="H83" s="14">
        <f t="shared" si="52"/>
        <v>9.4027448854730109E-4</v>
      </c>
      <c r="I83" s="14">
        <f t="shared" si="55"/>
        <v>6.7297813564926824E-3</v>
      </c>
      <c r="J83" s="14">
        <f t="shared" si="56"/>
        <v>0.99329281290882654</v>
      </c>
      <c r="K83" s="13">
        <f t="shared" si="57"/>
        <v>1.4142135623730951</v>
      </c>
      <c r="L83" s="15">
        <f t="shared" si="58"/>
        <v>2273.3176054588344</v>
      </c>
      <c r="M83" s="15">
        <f t="shared" si="53"/>
        <v>3.2744965509882871</v>
      </c>
      <c r="N83" s="15">
        <f t="shared" si="13"/>
        <v>1.2184977431247053</v>
      </c>
      <c r="O83" s="13">
        <f t="shared" si="59"/>
        <v>95.238970212395543</v>
      </c>
      <c r="P83" s="14">
        <f t="shared" si="54"/>
        <v>6.3451235627807819E-5</v>
      </c>
      <c r="Q83" s="48">
        <f t="shared" si="60"/>
        <v>6.3451235627807814E-2</v>
      </c>
    </row>
    <row r="84" spans="1:17">
      <c r="A84" s="11">
        <v>9</v>
      </c>
      <c r="B84" s="13">
        <f t="shared" si="46"/>
        <v>1</v>
      </c>
      <c r="C84" s="13">
        <f t="shared" si="47"/>
        <v>1</v>
      </c>
      <c r="D84" s="13">
        <f t="shared" si="48"/>
        <v>1</v>
      </c>
      <c r="E84" s="73">
        <f t="shared" si="49"/>
        <v>58</v>
      </c>
      <c r="F84" s="14">
        <f t="shared" si="50"/>
        <v>6.1602964368900979E-3</v>
      </c>
      <c r="G84" s="14">
        <f>((C84-$F$18*E84)^2)/(4*M84*E84)</f>
        <v>2.3220205480342459E-4</v>
      </c>
      <c r="H84" s="14">
        <f>((D84-$F$19*E84)^2)/(4*N84*E84)</f>
        <v>6.2400183494504074E-4</v>
      </c>
      <c r="I84" s="14">
        <f t="shared" si="55"/>
        <v>7.0165003266385636E-3</v>
      </c>
      <c r="J84" s="14">
        <f t="shared" si="56"/>
        <v>0.99300805784074664</v>
      </c>
      <c r="K84" s="13">
        <f t="shared" si="57"/>
        <v>1.4142135623730951</v>
      </c>
      <c r="L84" s="15">
        <f t="shared" si="58"/>
        <v>2273.3176054588344</v>
      </c>
      <c r="M84" s="15">
        <f>$F$32+$F$35*(K84^(4/3))*(1-$F$34*D84)</f>
        <v>3.2744965509882871</v>
      </c>
      <c r="N84" s="15">
        <f t="shared" si="13"/>
        <v>1.2184977431247053</v>
      </c>
      <c r="O84" s="13">
        <f t="shared" si="59"/>
        <v>95.238970212395543</v>
      </c>
      <c r="P84" s="14">
        <f t="shared" si="54"/>
        <v>5.2988459700635151E-5</v>
      </c>
      <c r="Q84" s="48">
        <f t="shared" si="60"/>
        <v>5.2988459700635149E-2</v>
      </c>
    </row>
    <row r="85" spans="1:17">
      <c r="A85" s="11">
        <v>10</v>
      </c>
      <c r="B85" s="13">
        <f t="shared" si="46"/>
        <v>1</v>
      </c>
      <c r="C85" s="13">
        <f t="shared" si="47"/>
        <v>1</v>
      </c>
      <c r="D85" s="13">
        <f t="shared" si="48"/>
        <v>1</v>
      </c>
      <c r="E85" s="73">
        <f t="shared" si="49"/>
        <v>64.555555555555557</v>
      </c>
      <c r="F85" s="14">
        <f t="shared" si="50"/>
        <v>6.8810277476042967E-3</v>
      </c>
      <c r="G85" s="14">
        <f>((C85-$F$18*E85)^2)/(4*M85*E85)</f>
        <v>1.48579261580755E-4</v>
      </c>
      <c r="H85" s="14">
        <f>((D85-$F$19*E85)^2)/(4*N85*E85)</f>
        <v>3.9928041093201792E-4</v>
      </c>
      <c r="I85" s="14">
        <f t="shared" si="55"/>
        <v>7.4288874201170691E-3</v>
      </c>
      <c r="J85" s="14">
        <f t="shared" si="56"/>
        <v>0.99259863855938901</v>
      </c>
      <c r="K85" s="13">
        <f t="shared" si="57"/>
        <v>1.4142135623730951</v>
      </c>
      <c r="L85" s="15">
        <f t="shared" si="58"/>
        <v>2273.3176054588344</v>
      </c>
      <c r="M85" s="15">
        <f>$F$32+$F$35*(K85^(4/3))*(1-$F$34*D85)</f>
        <v>3.2744965509882871</v>
      </c>
      <c r="N85" s="15">
        <f t="shared" si="13"/>
        <v>1.2184977431247053</v>
      </c>
      <c r="O85" s="13">
        <f t="shared" si="59"/>
        <v>95.238970212395543</v>
      </c>
      <c r="P85" s="14">
        <f t="shared" si="54"/>
        <v>4.5106980274282068E-5</v>
      </c>
      <c r="Q85" s="48">
        <f t="shared" si="60"/>
        <v>4.5106980274282067E-2</v>
      </c>
    </row>
    <row r="87" spans="1:17">
      <c r="K87" s="65"/>
      <c r="L87" s="7"/>
      <c r="M87" s="7"/>
      <c r="N87" s="7"/>
    </row>
    <row r="88" spans="1:17">
      <c r="H88" s="70"/>
    </row>
  </sheetData>
  <mergeCells count="29">
    <mergeCell ref="G28:G30"/>
    <mergeCell ref="G34:G36"/>
    <mergeCell ref="B5:E5"/>
    <mergeCell ref="B4:J4"/>
    <mergeCell ref="A6:E6"/>
    <mergeCell ref="B36:E36"/>
    <mergeCell ref="A14:E14"/>
    <mergeCell ref="A7:E7"/>
    <mergeCell ref="A8:E8"/>
    <mergeCell ref="A9:E9"/>
    <mergeCell ref="A15:E15"/>
    <mergeCell ref="A10:E10"/>
    <mergeCell ref="A12:E12"/>
    <mergeCell ref="A13:E13"/>
    <mergeCell ref="B27:E27"/>
    <mergeCell ref="B31:E31"/>
    <mergeCell ref="B25:E25"/>
    <mergeCell ref="B29:E29"/>
    <mergeCell ref="B30:E30"/>
    <mergeCell ref="B17:E17"/>
    <mergeCell ref="B18:E18"/>
    <mergeCell ref="B19:E19"/>
    <mergeCell ref="B21:E21"/>
    <mergeCell ref="B28:E28"/>
    <mergeCell ref="B34:E34"/>
    <mergeCell ref="B35:E35"/>
    <mergeCell ref="B32:E32"/>
    <mergeCell ref="B33:E33"/>
    <mergeCell ref="B26:E26"/>
  </mergeCells>
  <phoneticPr fontId="0" type="noConversion"/>
  <printOptions horizontalCentered="1" verticalCentered="1"/>
  <pageMargins left="0.19685039370078741" right="0.47244094488188981" top="0.6692913385826772" bottom="0.59055118110236227" header="0" footer="0"/>
  <pageSetup scale="77" orientation="landscape" horizontalDpi="300" verticalDpi="300" r:id="rId1"/>
  <headerFooter>
    <oddHeader>&amp;L&amp;"Arial,Negrita"&amp;20&amp;KFF0000Caso A:&amp;"Arial,Normal"&amp;10&amp;K000000 &amp;14Fuente puntual de un contaminante conservativo&amp;R&amp;14Fecha de impresión: &amp;D</oddHeader>
    <oddFooter>&amp;L&amp;14&amp;Z&amp;F
Hoja: &amp;A&amp;R
&amp;14Datos y cálculos-resultados</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showRowColHeaders="0" zoomScale="120" zoomScaleNormal="120" workbookViewId="0">
      <selection activeCell="B1" sqref="B1:K37"/>
    </sheetView>
  </sheetViews>
  <sheetFormatPr baseColWidth="10" defaultRowHeight="13.2"/>
  <cols>
    <col min="1" max="1" width="29.109375" customWidth="1"/>
  </cols>
  <sheetData>
    <row r="1" ht="69" customHeight="1"/>
  </sheetData>
  <printOptions horizontalCentered="1"/>
  <pageMargins left="0.70866141732283472" right="0.70866141732283472" top="0.55118110236220474" bottom="0.7" header="0.31496062992125984" footer="0.31496062992125984"/>
  <pageSetup orientation="landscape" r:id="rId1"/>
  <headerFooter>
    <oddHeader>&amp;L&amp;"Arial,Negrita"&amp;12&amp;KFF0000Caso A:&amp;"Arial,Normal"&amp;K000000 Fuente puntual de un contaminante conservativo&amp;RFecha de impresión: &amp;D</oddHeader>
    <oddFooter>&amp;L&amp;Z&amp;F
Hoja: &amp;A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120" zoomScaleNormal="120" workbookViewId="0">
      <selection activeCell="B1" sqref="B1:J37"/>
    </sheetView>
  </sheetViews>
  <sheetFormatPr baseColWidth="10" defaultRowHeight="13.2"/>
  <cols>
    <col min="1" max="1" width="31.44140625" customWidth="1"/>
    <col min="10" max="10" width="17" customWidth="1"/>
  </cols>
  <sheetData>
    <row r="1" ht="67.5" customHeight="1"/>
  </sheetData>
  <printOptions horizontalCentered="1"/>
  <pageMargins left="0.70866141732283472" right="0.70866141732283472" top="0.56000000000000005" bottom="0.67" header="0.31496062992125984" footer="0.31496062992125984"/>
  <pageSetup orientation="landscape" r:id="rId1"/>
  <headerFooter>
    <oddHeader>&amp;L&amp;"Arial,Negrita"&amp;12&amp;KFF0000Caso A:&amp;"Arial,Normal"&amp;K000000 Fuente puntual de un contaminante conservativo&amp;RFecha de impresión: &amp;D</oddHeader>
    <oddFooter>&amp;L&amp;Z&amp;F
Hoja: &amp;A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showRowColHeaders="0" zoomScale="120" zoomScaleNormal="120" workbookViewId="0">
      <selection activeCell="B1" sqref="B1:K35"/>
    </sheetView>
  </sheetViews>
  <sheetFormatPr baseColWidth="10" defaultRowHeight="13.2"/>
  <cols>
    <col min="1" max="1" width="31.5546875" customWidth="1"/>
  </cols>
  <sheetData>
    <row r="1" ht="70.5" customHeight="1"/>
  </sheetData>
  <printOptions horizontalCentered="1"/>
  <pageMargins left="0.70866141732283472" right="0.70866141732283472" top="0.74803149606299213" bottom="0.74803149606299213" header="0.31496062992125984" footer="0.31496062992125984"/>
  <pageSetup orientation="landscape" r:id="rId1"/>
  <headerFooter>
    <oddHeader>&amp;L&amp;"Arial,Negrita"&amp;12&amp;KFF0000Caso A:&amp;"Arial,Normal"&amp;10&amp;K000000 &amp;12Fuente puntual de un contaminante conservativo&amp;RFecha de impresión: &amp;D</oddHeader>
    <oddFooter>&amp;L&amp;Z&amp;F
Hoja: &amp;A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showRowColHeaders="0" zoomScale="120" zoomScaleNormal="120" workbookViewId="0">
      <selection activeCell="B1" sqref="B1:J37"/>
    </sheetView>
  </sheetViews>
  <sheetFormatPr baseColWidth="10" defaultRowHeight="13.2"/>
  <cols>
    <col min="1" max="1" width="29.33203125" customWidth="1"/>
  </cols>
  <sheetData>
    <row r="1" ht="54" customHeight="1"/>
  </sheetData>
  <printOptions horizontalCentered="1"/>
  <pageMargins left="0.70866141732283472" right="0.70866141732283472" top="0.74803149606299213" bottom="0.74803149606299213" header="0.31496062992125984" footer="0.31496062992125984"/>
  <pageSetup orientation="landscape" r:id="rId1"/>
  <headerFooter>
    <oddHeader>&amp;L&amp;"Arial,Negrita"&amp;12&amp;KFF0000Caso A:&amp;"Arial,Normal"&amp;10&amp;K000000 &amp;12&amp;K000000Fuente puntual de un contaminante conservativo&amp;RFecha de impresión: &amp;D</oddHeader>
    <oddFooter>&amp;L&amp;Z&amp;F
Hoja: &amp;A</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showRowColHeaders="0" zoomScale="130" zoomScaleNormal="130" workbookViewId="0">
      <selection activeCell="B1" sqref="B1:J31"/>
    </sheetView>
  </sheetViews>
  <sheetFormatPr baseColWidth="10" defaultRowHeight="13.2"/>
  <cols>
    <col min="1" max="1" width="33.6640625" customWidth="1"/>
  </cols>
  <sheetData>
    <row r="1" ht="69.75" customHeight="1"/>
  </sheetData>
  <printOptions horizontalCentered="1"/>
  <pageMargins left="0.70866141732283472" right="0.70866141732283472" top="0.56999999999999995" bottom="0.74803149606299213" header="0.31496062992125984" footer="0.31496062992125984"/>
  <pageSetup orientation="landscape" r:id="rId1"/>
  <headerFooter>
    <oddHeader>&amp;L&amp;"Arial,Negrita"&amp;12&amp;KFF0000Caso A:&amp;"Arial,Normal"&amp;K000000 Fuente puntual de un contaminante conservativo&amp;RFecha de impresión: &amp;D</oddHeader>
    <oddFooter>&amp;L&amp;Z&amp;F
Hoja: &amp;A</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00CC"/>
  </sheetPr>
  <dimension ref="A2:R215"/>
  <sheetViews>
    <sheetView showGridLines="0" showRowColHeaders="0" zoomScale="120" zoomScaleNormal="120" workbookViewId="0">
      <selection activeCell="J20" sqref="J20"/>
    </sheetView>
  </sheetViews>
  <sheetFormatPr baseColWidth="10" defaultColWidth="11.44140625" defaultRowHeight="15"/>
  <cols>
    <col min="1" max="1" width="27.5546875" style="1" customWidth="1"/>
    <col min="2" max="2" width="11.44140625" style="86" customWidth="1"/>
    <col min="3" max="12" width="11.44140625" style="1" customWidth="1"/>
    <col min="13" max="16384" width="11.44140625" style="1"/>
  </cols>
  <sheetData>
    <row r="2" spans="2:11" ht="93" customHeight="1"/>
    <row r="3" spans="2:11" ht="24" customHeight="1">
      <c r="B3" s="331" t="s">
        <v>51</v>
      </c>
      <c r="C3" s="331"/>
      <c r="D3" s="331"/>
      <c r="E3" s="331"/>
      <c r="F3" s="331"/>
      <c r="G3" s="331"/>
      <c r="H3" s="331"/>
      <c r="I3" s="331"/>
      <c r="J3" s="171"/>
      <c r="K3" s="171"/>
    </row>
    <row r="4" spans="2:11" ht="39.75" customHeight="1"/>
    <row r="5" spans="2:11" ht="15.6">
      <c r="C5" s="87"/>
      <c r="D5" s="87"/>
      <c r="E5" s="87"/>
      <c r="F5" s="87"/>
    </row>
    <row r="6" spans="2:11" ht="27.75" customHeight="1"/>
    <row r="7" spans="2:11" ht="35.25" customHeight="1">
      <c r="B7" s="324" t="s">
        <v>173</v>
      </c>
      <c r="C7" s="324"/>
      <c r="D7" s="324"/>
      <c r="E7" s="324"/>
      <c r="F7" s="324"/>
      <c r="G7" s="324"/>
      <c r="H7" s="324"/>
      <c r="I7" s="324"/>
      <c r="J7" s="141"/>
    </row>
    <row r="8" spans="2:11">
      <c r="C8" s="89"/>
    </row>
    <row r="9" spans="2:11">
      <c r="C9" s="89"/>
    </row>
    <row r="10" spans="2:11">
      <c r="C10" s="89"/>
    </row>
    <row r="11" spans="2:11">
      <c r="C11" s="89"/>
    </row>
    <row r="18" spans="1:18" s="96" customFormat="1" ht="30" customHeight="1">
      <c r="A18" s="149"/>
      <c r="B18" s="325" t="s">
        <v>50</v>
      </c>
      <c r="C18" s="325"/>
      <c r="D18" s="325"/>
      <c r="E18" s="325"/>
      <c r="F18" s="325"/>
      <c r="G18" s="325"/>
      <c r="H18" s="325"/>
      <c r="I18" s="325"/>
      <c r="J18" s="143"/>
    </row>
    <row r="20" spans="1:18" ht="30" customHeight="1">
      <c r="B20" s="326" t="s">
        <v>62</v>
      </c>
      <c r="C20" s="326"/>
      <c r="D20" s="326"/>
      <c r="E20" s="326"/>
      <c r="F20" s="326"/>
      <c r="G20" s="326"/>
      <c r="H20" s="326"/>
      <c r="I20" s="326"/>
      <c r="J20" s="144"/>
      <c r="K20" s="91"/>
      <c r="L20" s="91"/>
      <c r="M20" s="91"/>
      <c r="N20" s="91"/>
      <c r="O20" s="91"/>
      <c r="P20" s="91"/>
      <c r="Q20" s="91"/>
      <c r="R20" s="91"/>
    </row>
    <row r="21" spans="1:18" ht="29.25" customHeight="1">
      <c r="B21" s="326" t="s">
        <v>61</v>
      </c>
      <c r="C21" s="326"/>
      <c r="D21" s="326"/>
      <c r="E21" s="326"/>
      <c r="F21" s="326"/>
      <c r="G21" s="326"/>
      <c r="H21" s="326"/>
      <c r="I21" s="326"/>
      <c r="J21" s="144"/>
      <c r="K21" s="91"/>
      <c r="L21" s="91"/>
      <c r="M21" s="91"/>
      <c r="N21" s="91"/>
      <c r="O21" s="91"/>
      <c r="P21" s="91"/>
      <c r="Q21" s="91"/>
      <c r="R21" s="91"/>
    </row>
    <row r="22" spans="1:18" ht="15" customHeight="1">
      <c r="B22" s="326" t="s">
        <v>63</v>
      </c>
      <c r="C22" s="326"/>
      <c r="D22" s="326"/>
      <c r="E22" s="326"/>
      <c r="F22" s="326"/>
      <c r="G22" s="326"/>
      <c r="H22" s="326"/>
      <c r="I22" s="326"/>
      <c r="J22" s="144"/>
      <c r="K22" s="91"/>
      <c r="L22" s="91"/>
      <c r="M22" s="91"/>
      <c r="N22" s="91"/>
      <c r="O22" s="91"/>
      <c r="P22" s="91"/>
      <c r="Q22" s="91"/>
      <c r="R22" s="91"/>
    </row>
    <row r="23" spans="1:18">
      <c r="B23" s="327" t="s">
        <v>52</v>
      </c>
      <c r="C23" s="327"/>
      <c r="D23" s="327"/>
      <c r="E23" s="327"/>
      <c r="F23" s="327"/>
      <c r="G23" s="327"/>
      <c r="H23" s="327"/>
      <c r="I23" s="327"/>
      <c r="J23" s="145"/>
      <c r="K23" s="91"/>
      <c r="L23" s="91"/>
      <c r="M23" s="91"/>
      <c r="N23" s="91"/>
      <c r="O23" s="91"/>
      <c r="P23" s="91"/>
      <c r="Q23" s="91"/>
      <c r="R23" s="91"/>
    </row>
    <row r="24" spans="1:18">
      <c r="B24" s="327" t="s">
        <v>53</v>
      </c>
      <c r="C24" s="327"/>
      <c r="D24" s="327"/>
      <c r="E24" s="327"/>
      <c r="F24" s="327"/>
      <c r="G24" s="327"/>
      <c r="H24" s="327"/>
      <c r="I24" s="327"/>
      <c r="J24" s="145"/>
      <c r="K24" s="91"/>
      <c r="L24" s="91"/>
      <c r="M24" s="91"/>
      <c r="N24" s="91"/>
      <c r="O24" s="91"/>
      <c r="P24" s="91"/>
      <c r="Q24" s="91"/>
      <c r="R24" s="91"/>
    </row>
    <row r="25" spans="1:18" ht="15" customHeight="1">
      <c r="B25" s="327" t="s">
        <v>54</v>
      </c>
      <c r="C25" s="327"/>
      <c r="D25" s="327"/>
      <c r="E25" s="327"/>
      <c r="F25" s="327"/>
      <c r="G25" s="327"/>
      <c r="H25" s="327"/>
      <c r="I25" s="327"/>
      <c r="J25" s="146"/>
      <c r="K25" s="91"/>
      <c r="L25" s="91"/>
      <c r="M25" s="91"/>
      <c r="N25" s="91"/>
      <c r="O25" s="91"/>
      <c r="P25" s="91"/>
      <c r="Q25" s="91"/>
      <c r="R25" s="91"/>
    </row>
    <row r="26" spans="1:18" ht="15" customHeight="1">
      <c r="B26" s="327" t="s">
        <v>55</v>
      </c>
      <c r="C26" s="327"/>
      <c r="D26" s="327"/>
      <c r="E26" s="327"/>
      <c r="F26" s="327"/>
      <c r="G26" s="327"/>
      <c r="H26" s="327"/>
      <c r="I26" s="327"/>
      <c r="J26" s="146"/>
      <c r="K26" s="91"/>
      <c r="L26" s="91"/>
      <c r="M26" s="91"/>
      <c r="N26" s="91"/>
      <c r="O26" s="91"/>
      <c r="P26" s="91"/>
      <c r="Q26" s="91"/>
      <c r="R26" s="91"/>
    </row>
    <row r="27" spans="1:18" ht="15" customHeight="1">
      <c r="B27" s="327" t="s">
        <v>56</v>
      </c>
      <c r="C27" s="327"/>
      <c r="D27" s="327"/>
      <c r="E27" s="327"/>
      <c r="F27" s="327"/>
      <c r="G27" s="327"/>
      <c r="H27" s="327"/>
      <c r="I27" s="327"/>
      <c r="J27" s="146"/>
      <c r="K27" s="91"/>
      <c r="L27" s="91"/>
      <c r="M27" s="91"/>
      <c r="N27" s="91"/>
      <c r="O27" s="91"/>
      <c r="P27" s="91"/>
      <c r="Q27" s="91"/>
      <c r="R27" s="91"/>
    </row>
    <row r="28" spans="1:18" ht="15" customHeight="1">
      <c r="B28" s="327" t="s">
        <v>57</v>
      </c>
      <c r="C28" s="327"/>
      <c r="D28" s="327"/>
      <c r="E28" s="327"/>
      <c r="F28" s="327"/>
      <c r="G28" s="327"/>
      <c r="H28" s="327"/>
      <c r="I28" s="327"/>
      <c r="J28" s="146"/>
      <c r="K28" s="91"/>
      <c r="L28" s="91"/>
      <c r="M28" s="91"/>
      <c r="N28" s="91"/>
      <c r="O28" s="91"/>
      <c r="P28" s="91"/>
      <c r="Q28" s="91"/>
      <c r="R28" s="91"/>
    </row>
    <row r="29" spans="1:18" s="98" customFormat="1" ht="51" customHeight="1">
      <c r="A29" s="148"/>
      <c r="B29" s="328" t="s">
        <v>275</v>
      </c>
      <c r="C29" s="328"/>
      <c r="D29" s="328"/>
      <c r="E29" s="328"/>
      <c r="F29" s="328"/>
      <c r="G29" s="328"/>
      <c r="H29" s="328"/>
      <c r="I29" s="328"/>
      <c r="J29" s="142"/>
      <c r="K29" s="99"/>
      <c r="L29" s="99"/>
      <c r="M29" s="99"/>
      <c r="N29" s="99"/>
      <c r="O29" s="99"/>
      <c r="P29" s="99"/>
      <c r="Q29" s="99"/>
      <c r="R29" s="99"/>
    </row>
    <row r="30" spans="1:18" ht="47.25" customHeight="1">
      <c r="B30" s="328" t="s">
        <v>58</v>
      </c>
      <c r="C30" s="328"/>
      <c r="D30" s="328"/>
      <c r="E30" s="328"/>
      <c r="F30" s="328"/>
      <c r="G30" s="328"/>
      <c r="H30" s="328"/>
      <c r="I30" s="328"/>
      <c r="J30" s="142"/>
      <c r="K30" s="91"/>
      <c r="L30" s="91"/>
      <c r="M30" s="91"/>
      <c r="N30" s="91"/>
      <c r="O30" s="91"/>
      <c r="P30" s="91"/>
      <c r="Q30" s="91"/>
      <c r="R30" s="91"/>
    </row>
    <row r="31" spans="1:18" ht="31.5" customHeight="1">
      <c r="B31" s="328" t="s">
        <v>59</v>
      </c>
      <c r="C31" s="328"/>
      <c r="D31" s="328"/>
      <c r="E31" s="328"/>
      <c r="F31" s="328"/>
      <c r="G31" s="328"/>
      <c r="H31" s="328"/>
      <c r="I31" s="328"/>
      <c r="J31" s="142"/>
      <c r="M31" s="91"/>
      <c r="N31" s="91"/>
      <c r="O31" s="91"/>
      <c r="P31" s="91"/>
      <c r="Q31" s="91"/>
      <c r="R31" s="91"/>
    </row>
    <row r="32" spans="1:18" ht="30" customHeight="1">
      <c r="B32" s="328" t="s">
        <v>276</v>
      </c>
      <c r="C32" s="328"/>
      <c r="D32" s="328"/>
      <c r="E32" s="328"/>
      <c r="F32" s="328"/>
      <c r="G32" s="328"/>
      <c r="H32" s="328"/>
      <c r="I32" s="328"/>
      <c r="J32" s="142"/>
      <c r="M32" s="91"/>
      <c r="N32" s="91"/>
      <c r="O32" s="91"/>
      <c r="P32" s="91"/>
      <c r="Q32" s="91"/>
      <c r="R32" s="91"/>
    </row>
    <row r="33" spans="2:18" ht="31.5" customHeight="1">
      <c r="B33" s="328" t="s">
        <v>60</v>
      </c>
      <c r="C33" s="328"/>
      <c r="D33" s="328"/>
      <c r="E33" s="328"/>
      <c r="F33" s="328"/>
      <c r="G33" s="328"/>
      <c r="H33" s="328"/>
      <c r="I33" s="328"/>
      <c r="J33" s="142"/>
      <c r="M33" s="91"/>
      <c r="N33" s="91"/>
      <c r="O33" s="91"/>
      <c r="P33" s="91"/>
      <c r="Q33" s="91"/>
      <c r="R33" s="91"/>
    </row>
    <row r="34" spans="2:18">
      <c r="C34" s="142"/>
      <c r="D34" s="142"/>
      <c r="E34" s="142"/>
      <c r="F34" s="142"/>
      <c r="G34" s="142"/>
      <c r="H34" s="142"/>
      <c r="I34" s="142"/>
      <c r="J34" s="142"/>
      <c r="M34" s="91"/>
      <c r="N34" s="91"/>
      <c r="O34" s="91"/>
      <c r="P34" s="91"/>
      <c r="Q34" s="91"/>
      <c r="R34" s="91"/>
    </row>
    <row r="35" spans="2:18" ht="31.5" customHeight="1">
      <c r="B35" s="324" t="s">
        <v>64</v>
      </c>
      <c r="C35" s="324"/>
      <c r="D35" s="324"/>
      <c r="E35" s="324"/>
      <c r="F35" s="324"/>
      <c r="G35" s="324"/>
      <c r="H35" s="324"/>
      <c r="I35" s="324"/>
      <c r="J35" s="141"/>
      <c r="M35" s="91"/>
      <c r="N35" s="91"/>
      <c r="O35" s="91"/>
      <c r="P35" s="91"/>
      <c r="Q35" s="91"/>
      <c r="R35" s="91"/>
    </row>
    <row r="36" spans="2:18">
      <c r="B36" s="141"/>
      <c r="C36" s="141"/>
      <c r="D36" s="141"/>
      <c r="E36" s="141"/>
      <c r="F36" s="141"/>
      <c r="G36" s="141"/>
      <c r="H36" s="141"/>
      <c r="I36" s="141"/>
      <c r="J36" s="141"/>
      <c r="M36" s="91"/>
      <c r="N36" s="91"/>
      <c r="O36" s="91"/>
      <c r="P36" s="91"/>
      <c r="Q36" s="91"/>
      <c r="R36" s="91"/>
    </row>
    <row r="37" spans="2:18">
      <c r="B37" s="195"/>
      <c r="C37" s="195"/>
      <c r="D37" s="195"/>
      <c r="E37" s="195"/>
      <c r="F37" s="195"/>
      <c r="G37" s="195"/>
      <c r="H37" s="195"/>
      <c r="I37" s="195"/>
      <c r="J37" s="195"/>
      <c r="M37" s="91"/>
      <c r="N37" s="91"/>
      <c r="O37" s="91"/>
      <c r="P37" s="91"/>
      <c r="Q37" s="91"/>
      <c r="R37" s="91"/>
    </row>
    <row r="38" spans="2:18" ht="43.5" customHeight="1">
      <c r="B38" s="317" t="s">
        <v>277</v>
      </c>
      <c r="C38" s="317"/>
      <c r="D38" s="317"/>
      <c r="E38" s="317"/>
      <c r="F38" s="317"/>
      <c r="G38" s="317"/>
      <c r="H38" s="317"/>
      <c r="I38" s="317"/>
      <c r="J38" s="195"/>
      <c r="M38" s="91"/>
      <c r="N38" s="91"/>
      <c r="O38" s="91"/>
      <c r="P38" s="91"/>
      <c r="Q38" s="91"/>
      <c r="R38" s="91"/>
    </row>
    <row r="39" spans="2:18">
      <c r="B39" s="195"/>
      <c r="C39" s="195"/>
      <c r="D39" s="195"/>
      <c r="E39" s="195"/>
      <c r="F39" s="195"/>
      <c r="G39" s="195"/>
      <c r="H39" s="195"/>
      <c r="I39" s="195"/>
      <c r="J39" s="195"/>
      <c r="M39" s="91"/>
      <c r="N39" s="91"/>
      <c r="O39" s="91"/>
      <c r="P39" s="91"/>
      <c r="Q39" s="91"/>
      <c r="R39" s="91"/>
    </row>
    <row r="40" spans="2:18">
      <c r="B40" s="195"/>
      <c r="C40" s="195"/>
      <c r="D40"/>
      <c r="E40" s="195"/>
      <c r="F40" s="195"/>
      <c r="G40" s="195"/>
      <c r="H40" s="195"/>
      <c r="I40" s="195"/>
      <c r="J40" s="195"/>
      <c r="M40" s="91"/>
      <c r="N40" s="91"/>
      <c r="O40" s="91"/>
      <c r="P40" s="91"/>
      <c r="Q40" s="91"/>
      <c r="R40" s="91"/>
    </row>
    <row r="41" spans="2:18">
      <c r="B41" s="195"/>
      <c r="C41" s="195"/>
      <c r="D41" s="195"/>
      <c r="E41" s="195"/>
      <c r="F41" s="195"/>
      <c r="G41" s="195"/>
      <c r="H41" s="195" t="s">
        <v>66</v>
      </c>
      <c r="I41" s="195"/>
      <c r="J41" s="195"/>
      <c r="M41" s="91"/>
      <c r="N41" s="91"/>
      <c r="O41" s="91"/>
      <c r="P41" s="91"/>
      <c r="Q41" s="91"/>
      <c r="R41" s="91"/>
    </row>
    <row r="42" spans="2:18">
      <c r="B42" s="195"/>
      <c r="C42" s="195"/>
      <c r="D42" s="195"/>
      <c r="E42" s="195"/>
      <c r="F42" s="195"/>
      <c r="G42" s="195"/>
      <c r="H42" s="195"/>
      <c r="I42" s="195"/>
      <c r="J42" s="195"/>
      <c r="M42" s="91"/>
      <c r="N42" s="91"/>
      <c r="O42" s="91"/>
      <c r="P42" s="91"/>
      <c r="Q42" s="91"/>
      <c r="R42" s="91"/>
    </row>
    <row r="43" spans="2:18">
      <c r="B43" s="195"/>
      <c r="C43" s="195"/>
      <c r="D43" s="195"/>
      <c r="E43" s="195"/>
      <c r="F43" s="195"/>
      <c r="G43" s="195"/>
      <c r="H43" s="195"/>
      <c r="I43" s="195"/>
      <c r="J43" s="138"/>
      <c r="M43" s="91"/>
      <c r="N43" s="91"/>
      <c r="O43" s="91"/>
      <c r="P43" s="91"/>
      <c r="Q43" s="91"/>
      <c r="R43" s="91"/>
    </row>
    <row r="44" spans="2:18" ht="15.75" customHeight="1">
      <c r="B44" s="316" t="s">
        <v>65</v>
      </c>
      <c r="C44" s="316"/>
      <c r="D44" s="316"/>
      <c r="E44" s="316"/>
      <c r="F44" s="316"/>
      <c r="G44" s="316"/>
      <c r="H44" s="316"/>
      <c r="I44" s="316"/>
      <c r="J44" s="138"/>
      <c r="M44" s="91"/>
      <c r="N44" s="91"/>
      <c r="O44" s="91"/>
      <c r="P44" s="91"/>
      <c r="Q44" s="91"/>
      <c r="R44" s="91"/>
    </row>
    <row r="45" spans="2:18" ht="15.75" customHeight="1">
      <c r="B45" s="314" t="s">
        <v>130</v>
      </c>
      <c r="C45" s="314"/>
      <c r="D45" s="314"/>
      <c r="E45" s="314"/>
      <c r="F45" s="314"/>
      <c r="G45" s="314"/>
      <c r="H45" s="314"/>
      <c r="I45" s="314"/>
      <c r="J45" s="138"/>
      <c r="M45" s="91"/>
      <c r="N45" s="91"/>
      <c r="O45" s="91"/>
      <c r="P45" s="91"/>
      <c r="Q45" s="91"/>
      <c r="R45" s="91"/>
    </row>
    <row r="46" spans="2:18" ht="15.75" customHeight="1">
      <c r="B46" s="314" t="s">
        <v>131</v>
      </c>
      <c r="C46" s="314"/>
      <c r="D46" s="314"/>
      <c r="E46" s="314"/>
      <c r="F46" s="314"/>
      <c r="G46" s="314"/>
      <c r="H46" s="314"/>
      <c r="I46" s="314"/>
      <c r="J46" s="138"/>
      <c r="M46" s="91"/>
      <c r="N46" s="91"/>
      <c r="O46" s="91"/>
      <c r="P46" s="91"/>
      <c r="Q46" s="91"/>
      <c r="R46" s="91"/>
    </row>
    <row r="47" spans="2:18" ht="15.75" customHeight="1">
      <c r="B47" s="314" t="s">
        <v>132</v>
      </c>
      <c r="C47" s="314"/>
      <c r="D47" s="314"/>
      <c r="E47" s="314"/>
      <c r="F47" s="314"/>
      <c r="G47" s="314"/>
      <c r="H47" s="314"/>
      <c r="I47" s="314"/>
      <c r="J47" s="138"/>
      <c r="M47" s="91"/>
      <c r="N47" s="91"/>
      <c r="O47" s="91"/>
      <c r="P47" s="91"/>
      <c r="Q47" s="91"/>
      <c r="R47" s="91"/>
    </row>
    <row r="48" spans="2:18" ht="15.75" customHeight="1">
      <c r="B48" s="314" t="s">
        <v>191</v>
      </c>
      <c r="C48" s="314"/>
      <c r="D48" s="314"/>
      <c r="E48" s="314"/>
      <c r="F48" s="314"/>
      <c r="G48" s="314"/>
      <c r="H48" s="314"/>
      <c r="I48" s="314"/>
      <c r="J48" s="196"/>
      <c r="M48" s="91"/>
      <c r="N48" s="91"/>
      <c r="O48" s="91"/>
      <c r="P48" s="91"/>
      <c r="Q48" s="91"/>
      <c r="R48" s="91"/>
    </row>
    <row r="49" spans="2:18" ht="30.75" customHeight="1">
      <c r="B49" s="310" t="s">
        <v>278</v>
      </c>
      <c r="C49" s="310"/>
      <c r="D49" s="310"/>
      <c r="E49" s="310"/>
      <c r="F49" s="310"/>
      <c r="G49" s="310"/>
      <c r="H49" s="310"/>
      <c r="I49" s="310"/>
      <c r="J49" s="196"/>
      <c r="M49" s="91"/>
      <c r="N49" s="91"/>
      <c r="O49" s="91"/>
      <c r="P49" s="91"/>
      <c r="Q49" s="91"/>
      <c r="R49" s="91"/>
    </row>
    <row r="50" spans="2:18">
      <c r="B50" s="310" t="s">
        <v>281</v>
      </c>
      <c r="C50" s="310"/>
      <c r="D50" s="310"/>
      <c r="E50" s="310"/>
      <c r="F50" s="310"/>
      <c r="G50" s="310"/>
      <c r="H50" s="310"/>
      <c r="I50" s="310"/>
      <c r="J50" s="272"/>
      <c r="M50" s="91"/>
      <c r="N50" s="91"/>
      <c r="O50" s="91"/>
      <c r="P50" s="91"/>
      <c r="Q50" s="91"/>
      <c r="R50" s="91"/>
    </row>
    <row r="51" spans="2:18">
      <c r="B51" s="314"/>
      <c r="C51" s="314"/>
      <c r="D51" s="314"/>
      <c r="E51" s="314"/>
      <c r="F51" s="314"/>
      <c r="G51" s="314"/>
      <c r="H51" s="314"/>
      <c r="I51" s="314"/>
      <c r="J51" s="196"/>
      <c r="M51" s="91"/>
      <c r="N51" s="91"/>
      <c r="O51" s="91"/>
      <c r="P51" s="91"/>
      <c r="Q51" s="91"/>
      <c r="R51" s="91"/>
    </row>
    <row r="52" spans="2:18">
      <c r="B52" s="195"/>
      <c r="C52" s="195"/>
      <c r="D52" s="195"/>
      <c r="E52" s="195"/>
      <c r="F52" s="195"/>
      <c r="G52" s="195"/>
      <c r="H52" s="195"/>
      <c r="I52" s="195"/>
      <c r="J52" s="138"/>
      <c r="M52" s="91"/>
      <c r="N52" s="91"/>
      <c r="O52" s="91"/>
      <c r="P52" s="91"/>
      <c r="Q52" s="91"/>
      <c r="R52" s="91"/>
    </row>
    <row r="53" spans="2:18" ht="58.5" customHeight="1">
      <c r="B53" s="317" t="s">
        <v>154</v>
      </c>
      <c r="C53" s="317"/>
      <c r="D53" s="317"/>
      <c r="E53" s="317"/>
      <c r="F53" s="317"/>
      <c r="G53" s="317"/>
      <c r="H53" s="317"/>
      <c r="I53" s="317"/>
      <c r="M53" s="91"/>
      <c r="N53" s="91"/>
      <c r="O53" s="91"/>
      <c r="P53" s="91"/>
      <c r="Q53" s="91"/>
      <c r="R53" s="91"/>
    </row>
    <row r="54" spans="2:18">
      <c r="B54" s="1"/>
      <c r="M54" s="91"/>
      <c r="N54" s="91"/>
      <c r="O54" s="91"/>
      <c r="P54" s="91"/>
      <c r="Q54" s="91"/>
      <c r="R54" s="91"/>
    </row>
    <row r="55" spans="2:18" ht="46.5" customHeight="1">
      <c r="B55" s="97"/>
      <c r="C55" s="91"/>
      <c r="D55" s="92"/>
      <c r="E55" s="92"/>
      <c r="F55" s="92"/>
      <c r="H55" s="168" t="s">
        <v>67</v>
      </c>
      <c r="I55" s="168"/>
      <c r="M55" s="91"/>
      <c r="N55" s="91"/>
      <c r="O55" s="91"/>
      <c r="P55" s="91"/>
      <c r="Q55" s="91"/>
      <c r="R55" s="91"/>
    </row>
    <row r="56" spans="2:18" ht="38.25" customHeight="1">
      <c r="B56" s="97"/>
      <c r="C56" s="91"/>
      <c r="D56" s="92"/>
      <c r="E56"/>
      <c r="F56" s="92"/>
      <c r="H56" s="168" t="s">
        <v>119</v>
      </c>
      <c r="I56" s="168"/>
      <c r="M56" s="91"/>
      <c r="N56" s="91"/>
      <c r="O56" s="91"/>
      <c r="P56" s="91"/>
      <c r="Q56" s="91"/>
      <c r="R56" s="91"/>
    </row>
    <row r="57" spans="2:18" ht="18.75" customHeight="1">
      <c r="B57" s="97"/>
      <c r="C57" s="91"/>
      <c r="D57" s="92"/>
      <c r="E57"/>
      <c r="F57" s="92"/>
      <c r="G57" s="92"/>
      <c r="H57" s="105" t="s">
        <v>120</v>
      </c>
      <c r="I57" s="89"/>
      <c r="M57" s="91"/>
      <c r="N57" s="91"/>
      <c r="O57" s="91"/>
      <c r="P57" s="91"/>
      <c r="Q57" s="91"/>
      <c r="R57" s="91"/>
    </row>
    <row r="58" spans="2:18" ht="18.75" customHeight="1">
      <c r="B58" s="97"/>
      <c r="C58" s="91"/>
      <c r="D58" s="92"/>
      <c r="E58"/>
      <c r="F58" s="92"/>
      <c r="G58" s="92"/>
      <c r="H58" s="105" t="s">
        <v>121</v>
      </c>
      <c r="I58" s="89"/>
      <c r="M58" s="91"/>
      <c r="N58" s="91"/>
      <c r="O58" s="91"/>
      <c r="P58" s="91"/>
      <c r="Q58" s="91"/>
      <c r="R58" s="91"/>
    </row>
    <row r="59" spans="2:18" ht="18.75" customHeight="1">
      <c r="B59" s="97"/>
      <c r="C59" s="91"/>
      <c r="D59" s="92"/>
      <c r="E59"/>
      <c r="F59" s="92"/>
      <c r="G59" s="92"/>
      <c r="H59" s="105" t="s">
        <v>122</v>
      </c>
      <c r="I59" s="89"/>
      <c r="M59" s="91"/>
      <c r="N59" s="91"/>
      <c r="O59" s="91"/>
      <c r="P59" s="91"/>
      <c r="Q59" s="91"/>
      <c r="R59" s="91"/>
    </row>
    <row r="60" spans="2:18" ht="18.75" customHeight="1">
      <c r="B60" s="97"/>
      <c r="C60" s="91"/>
      <c r="D60" s="92"/>
      <c r="E60"/>
      <c r="F60" s="92"/>
      <c r="G60" s="92"/>
      <c r="H60" s="105" t="s">
        <v>123</v>
      </c>
      <c r="I60" s="89"/>
      <c r="M60" s="91"/>
      <c r="N60" s="91"/>
      <c r="O60" s="91"/>
      <c r="P60" s="91"/>
      <c r="Q60" s="91"/>
      <c r="R60" s="91"/>
    </row>
    <row r="61" spans="2:18">
      <c r="B61" s="97"/>
      <c r="C61" s="91"/>
      <c r="D61" s="92"/>
      <c r="E61"/>
      <c r="F61" s="92"/>
      <c r="G61" s="92"/>
      <c r="H61" s="105"/>
      <c r="I61" s="89"/>
      <c r="J61" s="138"/>
      <c r="M61" s="91"/>
      <c r="N61" s="91"/>
      <c r="O61" s="91"/>
      <c r="P61" s="91"/>
      <c r="Q61" s="91"/>
      <c r="R61" s="91"/>
    </row>
    <row r="62" spans="2:18">
      <c r="B62" s="316" t="s">
        <v>190</v>
      </c>
      <c r="C62" s="316"/>
      <c r="D62" s="316"/>
      <c r="E62" s="316"/>
      <c r="F62" s="316"/>
      <c r="G62" s="316"/>
      <c r="H62" s="316"/>
      <c r="I62" s="316"/>
      <c r="J62" s="138"/>
      <c r="M62" s="91"/>
      <c r="N62" s="91"/>
      <c r="O62" s="91"/>
      <c r="P62" s="91"/>
      <c r="Q62" s="91"/>
      <c r="R62" s="91"/>
    </row>
    <row r="63" spans="2:18" ht="15.75" customHeight="1">
      <c r="B63" s="314" t="s">
        <v>130</v>
      </c>
      <c r="C63" s="314"/>
      <c r="D63" s="314"/>
      <c r="E63" s="314"/>
      <c r="F63" s="314"/>
      <c r="G63" s="314"/>
      <c r="H63" s="314"/>
      <c r="I63" s="314"/>
      <c r="J63" s="138"/>
      <c r="K63" s="91"/>
      <c r="L63" s="91"/>
      <c r="M63" s="91"/>
      <c r="N63" s="91"/>
      <c r="O63" s="91"/>
      <c r="P63" s="91"/>
      <c r="Q63" s="91"/>
      <c r="R63" s="91"/>
    </row>
    <row r="64" spans="2:18" ht="15.75" customHeight="1">
      <c r="B64" s="314" t="s">
        <v>131</v>
      </c>
      <c r="C64" s="314"/>
      <c r="D64" s="314"/>
      <c r="E64" s="314"/>
      <c r="F64" s="314"/>
      <c r="G64" s="314"/>
      <c r="H64" s="314"/>
      <c r="I64" s="314"/>
      <c r="J64" s="138"/>
      <c r="K64" s="91"/>
      <c r="L64" s="91"/>
      <c r="M64" s="91"/>
      <c r="N64" s="91"/>
      <c r="O64" s="91"/>
      <c r="P64" s="91"/>
      <c r="Q64" s="91"/>
      <c r="R64" s="91"/>
    </row>
    <row r="65" spans="2:18" ht="15.75" customHeight="1">
      <c r="B65" s="314" t="s">
        <v>132</v>
      </c>
      <c r="C65" s="314"/>
      <c r="D65" s="314"/>
      <c r="E65" s="314"/>
      <c r="F65" s="314"/>
      <c r="G65" s="314"/>
      <c r="H65" s="314"/>
      <c r="I65" s="314"/>
      <c r="J65" s="138"/>
      <c r="K65" s="91"/>
      <c r="L65" s="91"/>
      <c r="M65" s="91"/>
      <c r="N65" s="91"/>
      <c r="O65" s="91"/>
      <c r="P65" s="91"/>
      <c r="Q65" s="91"/>
      <c r="R65" s="91"/>
    </row>
    <row r="66" spans="2:18" ht="30.75" customHeight="1">
      <c r="B66" s="310" t="s">
        <v>283</v>
      </c>
      <c r="C66" s="310"/>
      <c r="D66" s="310"/>
      <c r="E66" s="310"/>
      <c r="F66" s="310"/>
      <c r="G66" s="310"/>
      <c r="H66" s="310"/>
      <c r="I66" s="310"/>
      <c r="J66" s="147"/>
      <c r="K66" s="91"/>
      <c r="L66" s="91"/>
      <c r="M66" s="91"/>
      <c r="N66" s="91"/>
      <c r="O66" s="91"/>
      <c r="P66" s="91"/>
      <c r="Q66" s="91"/>
      <c r="R66" s="91"/>
    </row>
    <row r="67" spans="2:18">
      <c r="B67" s="310" t="s">
        <v>280</v>
      </c>
      <c r="C67" s="310"/>
      <c r="D67" s="310"/>
      <c r="E67" s="310"/>
      <c r="F67" s="310"/>
      <c r="G67" s="310"/>
      <c r="H67" s="310"/>
      <c r="I67" s="310"/>
      <c r="J67" s="147"/>
      <c r="K67" s="91"/>
      <c r="L67" s="91"/>
      <c r="M67" s="91"/>
      <c r="N67" s="91"/>
      <c r="O67" s="91"/>
      <c r="P67" s="91"/>
      <c r="Q67" s="91"/>
      <c r="R67" s="91"/>
    </row>
    <row r="68" spans="2:18" ht="14.25" customHeight="1">
      <c r="B68" s="314"/>
      <c r="C68" s="314"/>
      <c r="D68" s="314"/>
      <c r="E68" s="314"/>
      <c r="F68" s="314"/>
      <c r="G68" s="314"/>
      <c r="H68" s="314"/>
      <c r="I68" s="314"/>
      <c r="J68" s="138"/>
      <c r="K68" s="91"/>
      <c r="L68" s="91"/>
      <c r="M68" s="91"/>
      <c r="N68" s="91"/>
      <c r="O68" s="91"/>
      <c r="P68" s="91"/>
      <c r="Q68" s="91"/>
      <c r="R68" s="91"/>
    </row>
    <row r="69" spans="2:18" ht="14.25" customHeight="1">
      <c r="B69" s="314"/>
      <c r="C69" s="314"/>
      <c r="D69" s="314"/>
      <c r="E69" s="314"/>
      <c r="F69" s="314"/>
      <c r="G69" s="314"/>
      <c r="H69" s="314"/>
      <c r="I69" s="314"/>
      <c r="J69" s="91"/>
      <c r="K69" s="91"/>
      <c r="L69" s="91"/>
      <c r="M69" s="91"/>
      <c r="N69" s="91"/>
      <c r="O69" s="91"/>
      <c r="P69" s="91"/>
      <c r="Q69" s="91"/>
      <c r="R69" s="91"/>
    </row>
    <row r="70" spans="2:18" ht="51" customHeight="1">
      <c r="B70" s="317" t="s">
        <v>155</v>
      </c>
      <c r="C70" s="317"/>
      <c r="D70" s="317"/>
      <c r="E70" s="317"/>
      <c r="F70" s="317"/>
      <c r="G70" s="317"/>
      <c r="H70" s="317"/>
      <c r="I70" s="317"/>
      <c r="J70" s="140"/>
      <c r="K70" s="91"/>
      <c r="L70" s="91"/>
      <c r="M70" s="91"/>
      <c r="N70" s="91"/>
      <c r="O70" s="91"/>
      <c r="P70" s="91"/>
      <c r="Q70" s="91"/>
      <c r="R70" s="91"/>
    </row>
    <row r="71" spans="2:18" ht="60" customHeight="1">
      <c r="B71" s="97"/>
      <c r="C71" s="91"/>
      <c r="H71" s="105" t="s">
        <v>124</v>
      </c>
      <c r="J71" s="140"/>
      <c r="K71" s="91"/>
      <c r="L71" s="91"/>
      <c r="M71" s="91"/>
      <c r="N71" s="91"/>
      <c r="O71" s="91"/>
      <c r="P71" s="91"/>
      <c r="Q71" s="91"/>
      <c r="R71" s="91"/>
    </row>
    <row r="72" spans="2:18" ht="45.75" customHeight="1">
      <c r="B72" s="1"/>
      <c r="C72" s="91"/>
      <c r="D72"/>
      <c r="E72" s="92"/>
      <c r="F72" s="92"/>
      <c r="G72" s="92"/>
      <c r="H72" s="105" t="s">
        <v>125</v>
      </c>
      <c r="I72" s="94"/>
      <c r="J72" s="140"/>
      <c r="K72" s="91"/>
      <c r="L72" s="91"/>
      <c r="M72" s="91"/>
      <c r="N72" s="91"/>
      <c r="O72" s="91"/>
      <c r="P72" s="91"/>
      <c r="Q72" s="91"/>
      <c r="R72" s="91"/>
    </row>
    <row r="73" spans="2:18" ht="51.75" customHeight="1">
      <c r="B73" s="1"/>
      <c r="C73" s="91"/>
      <c r="E73" s="92"/>
      <c r="F73" s="92"/>
      <c r="G73" s="92"/>
      <c r="H73" s="92"/>
      <c r="I73" s="105" t="s">
        <v>126</v>
      </c>
      <c r="J73" s="140"/>
      <c r="K73" s="91"/>
      <c r="L73" s="91"/>
      <c r="M73" s="91"/>
      <c r="N73" s="91"/>
      <c r="O73" s="91"/>
      <c r="P73" s="91"/>
      <c r="Q73" s="91"/>
      <c r="R73" s="91"/>
    </row>
    <row r="74" spans="2:18" ht="49.5" customHeight="1">
      <c r="B74" s="1"/>
      <c r="C74" s="91"/>
      <c r="E74" s="92"/>
      <c r="F74" s="92"/>
      <c r="G74" s="92"/>
      <c r="H74" s="105" t="s">
        <v>127</v>
      </c>
      <c r="I74" s="94"/>
      <c r="J74" s="140"/>
      <c r="K74" s="91"/>
      <c r="L74" s="91"/>
      <c r="M74" s="91"/>
      <c r="N74" s="91"/>
      <c r="O74" s="91"/>
      <c r="P74" s="91"/>
      <c r="Q74" s="91"/>
      <c r="R74" s="91"/>
    </row>
    <row r="75" spans="2:18" ht="29.25" customHeight="1">
      <c r="B75" s="1"/>
      <c r="C75" s="91"/>
      <c r="E75" s="92"/>
      <c r="F75" s="92"/>
      <c r="G75" s="92"/>
      <c r="H75" s="105" t="s">
        <v>128</v>
      </c>
      <c r="I75" s="94"/>
      <c r="J75" s="140"/>
      <c r="K75" s="91"/>
      <c r="L75" s="91"/>
      <c r="M75" s="91"/>
      <c r="N75" s="91"/>
      <c r="O75" s="91"/>
      <c r="P75" s="91"/>
      <c r="Q75" s="91"/>
      <c r="R75" s="91"/>
    </row>
    <row r="76" spans="2:18" ht="50.25" customHeight="1">
      <c r="B76" s="1"/>
      <c r="C76" s="91"/>
      <c r="E76" s="92"/>
      <c r="F76" s="92"/>
      <c r="G76" s="92"/>
      <c r="H76" s="105" t="s">
        <v>129</v>
      </c>
      <c r="I76" s="94"/>
      <c r="J76" s="140"/>
      <c r="K76" s="91"/>
      <c r="L76" s="91"/>
      <c r="M76" s="91"/>
      <c r="N76" s="91"/>
      <c r="O76" s="91"/>
      <c r="P76" s="91"/>
      <c r="Q76" s="91"/>
      <c r="R76" s="91"/>
    </row>
    <row r="77" spans="2:18" ht="45" customHeight="1">
      <c r="B77" s="1"/>
      <c r="C77" s="91"/>
      <c r="E77" s="92"/>
      <c r="F77" s="92"/>
      <c r="G77" s="92"/>
      <c r="H77" s="105" t="s">
        <v>188</v>
      </c>
      <c r="I77" s="94"/>
      <c r="J77" s="91"/>
      <c r="K77" s="91"/>
      <c r="L77" s="91"/>
      <c r="M77" s="91"/>
      <c r="N77" s="91"/>
      <c r="O77" s="91"/>
      <c r="P77" s="91"/>
      <c r="Q77" s="91"/>
      <c r="R77" s="91"/>
    </row>
    <row r="78" spans="2:18" ht="15.75" customHeight="1">
      <c r="B78" s="1"/>
      <c r="C78" s="91"/>
      <c r="E78" s="92"/>
      <c r="F78" s="92"/>
      <c r="G78" s="92"/>
      <c r="H78" s="92"/>
      <c r="I78" s="94"/>
      <c r="J78" s="141"/>
      <c r="K78" s="91"/>
      <c r="L78" s="91"/>
      <c r="M78" s="91"/>
      <c r="N78" s="91"/>
      <c r="O78" s="91"/>
      <c r="P78" s="91"/>
      <c r="Q78" s="91"/>
      <c r="R78" s="91"/>
    </row>
    <row r="79" spans="2:18" ht="16.5" customHeight="1">
      <c r="B79" s="316" t="s">
        <v>189</v>
      </c>
      <c r="C79" s="316"/>
      <c r="D79" s="316"/>
      <c r="E79" s="316"/>
      <c r="F79" s="316"/>
      <c r="G79" s="316"/>
      <c r="H79" s="316"/>
      <c r="I79" s="316"/>
      <c r="J79" s="91"/>
      <c r="K79" s="91"/>
      <c r="L79" s="91"/>
      <c r="M79" s="91"/>
      <c r="N79" s="91"/>
      <c r="O79" s="91"/>
      <c r="P79" s="91"/>
      <c r="Q79" s="91"/>
      <c r="R79" s="91"/>
    </row>
    <row r="80" spans="2:18" ht="16.5" customHeight="1">
      <c r="B80" s="314" t="s">
        <v>133</v>
      </c>
      <c r="C80" s="314"/>
      <c r="D80" s="314"/>
      <c r="E80" s="314"/>
      <c r="F80" s="314"/>
      <c r="G80" s="314"/>
      <c r="H80" s="314"/>
      <c r="I80" s="314"/>
      <c r="J80" s="91"/>
      <c r="K80" s="91"/>
      <c r="L80" s="91"/>
      <c r="M80" s="91"/>
      <c r="N80" s="91"/>
      <c r="O80" s="91"/>
      <c r="P80" s="91"/>
      <c r="Q80" s="91"/>
      <c r="R80" s="91"/>
    </row>
    <row r="81" spans="2:18" ht="16.5" customHeight="1">
      <c r="B81" s="314" t="s">
        <v>134</v>
      </c>
      <c r="C81" s="314"/>
      <c r="D81" s="314"/>
      <c r="E81" s="314"/>
      <c r="F81" s="314"/>
      <c r="G81" s="314"/>
      <c r="H81" s="314"/>
      <c r="I81" s="314"/>
      <c r="J81" s="91"/>
      <c r="K81" s="91"/>
      <c r="L81" s="91"/>
      <c r="M81" s="91"/>
      <c r="N81" s="91"/>
      <c r="O81" s="91"/>
      <c r="P81" s="91"/>
      <c r="Q81" s="91"/>
      <c r="R81" s="91"/>
    </row>
    <row r="82" spans="2:18" ht="16.5" customHeight="1">
      <c r="B82" s="314" t="s">
        <v>132</v>
      </c>
      <c r="C82" s="314"/>
      <c r="D82" s="314"/>
      <c r="E82" s="314"/>
      <c r="F82" s="314"/>
      <c r="G82" s="314"/>
      <c r="H82" s="314"/>
      <c r="I82" s="314"/>
      <c r="J82" s="139"/>
      <c r="K82" s="91"/>
      <c r="L82" s="91"/>
      <c r="M82" s="91"/>
      <c r="N82" s="91"/>
      <c r="O82" s="91"/>
      <c r="P82" s="91"/>
      <c r="Q82" s="91"/>
      <c r="R82" s="91"/>
    </row>
    <row r="83" spans="2:18" ht="31.5" customHeight="1">
      <c r="B83" s="310" t="s">
        <v>135</v>
      </c>
      <c r="C83" s="310"/>
      <c r="D83" s="310"/>
      <c r="E83" s="310"/>
      <c r="F83" s="310"/>
      <c r="G83" s="310"/>
      <c r="H83" s="310"/>
      <c r="I83" s="310"/>
      <c r="J83" s="138"/>
      <c r="K83" s="91"/>
      <c r="L83" s="91"/>
      <c r="M83" s="91"/>
      <c r="N83" s="91"/>
      <c r="O83" s="91"/>
      <c r="P83" s="91"/>
      <c r="Q83" s="91"/>
      <c r="R83" s="91"/>
    </row>
    <row r="84" spans="2:18" ht="15" customHeight="1">
      <c r="B84" s="147"/>
      <c r="C84" s="147"/>
      <c r="D84" s="147"/>
      <c r="E84" s="147"/>
      <c r="F84" s="147"/>
      <c r="G84" s="147"/>
      <c r="H84" s="147"/>
      <c r="I84" s="147"/>
      <c r="J84" s="138"/>
      <c r="K84" s="91"/>
      <c r="L84" s="91"/>
      <c r="M84" s="91"/>
      <c r="N84" s="91"/>
      <c r="O84" s="91"/>
      <c r="P84" s="91"/>
      <c r="Q84" s="91"/>
      <c r="R84" s="91"/>
    </row>
    <row r="85" spans="2:18" ht="15" customHeight="1">
      <c r="B85" s="147"/>
      <c r="C85" s="147"/>
      <c r="D85" s="147"/>
      <c r="E85" s="147"/>
      <c r="F85" s="147"/>
      <c r="G85" s="147"/>
      <c r="H85" s="147"/>
      <c r="I85" s="147"/>
      <c r="J85" s="138"/>
      <c r="K85" s="91"/>
      <c r="L85" s="91"/>
      <c r="M85" s="91"/>
      <c r="N85" s="91"/>
      <c r="O85" s="91"/>
      <c r="P85" s="91"/>
      <c r="Q85" s="91"/>
      <c r="R85" s="91"/>
    </row>
    <row r="86" spans="2:18" ht="43.5" customHeight="1">
      <c r="B86" s="317" t="s">
        <v>284</v>
      </c>
      <c r="C86" s="317"/>
      <c r="D86" s="317"/>
      <c r="E86" s="317"/>
      <c r="F86" s="317"/>
      <c r="G86" s="317"/>
      <c r="H86" s="317"/>
      <c r="I86" s="317"/>
      <c r="J86" s="138"/>
      <c r="K86" s="91"/>
      <c r="L86" s="91"/>
      <c r="M86" s="91"/>
      <c r="N86" s="91"/>
      <c r="O86" s="91"/>
      <c r="P86" s="91"/>
      <c r="Q86" s="91"/>
      <c r="R86" s="91"/>
    </row>
    <row r="87" spans="2:18" ht="32.25" customHeight="1">
      <c r="B87" s="322" t="s">
        <v>285</v>
      </c>
      <c r="C87" s="322"/>
      <c r="D87" s="322"/>
      <c r="E87" s="322"/>
      <c r="F87" s="322"/>
      <c r="G87" s="322"/>
      <c r="H87" s="322"/>
      <c r="I87" s="322"/>
      <c r="J87" s="138"/>
      <c r="K87" s="91"/>
      <c r="L87" s="91"/>
      <c r="M87" s="91"/>
      <c r="N87" s="91"/>
      <c r="O87" s="91"/>
      <c r="P87" s="91"/>
      <c r="Q87" s="91"/>
      <c r="R87" s="91"/>
    </row>
    <row r="88" spans="2:18" ht="15" customHeight="1">
      <c r="B88" s="1"/>
      <c r="C88" s="91"/>
      <c r="D88" s="91"/>
      <c r="E88" s="91"/>
      <c r="F88" s="91"/>
      <c r="G88" s="91"/>
      <c r="H88" s="91"/>
      <c r="I88" s="91"/>
      <c r="J88" s="138"/>
      <c r="K88" s="91"/>
      <c r="L88" s="91"/>
      <c r="M88" s="91"/>
      <c r="N88" s="91"/>
      <c r="O88" s="91"/>
      <c r="P88" s="91"/>
      <c r="Q88" s="91"/>
      <c r="R88" s="91"/>
    </row>
    <row r="89" spans="2:18" ht="31.5" customHeight="1">
      <c r="B89" s="323" t="s">
        <v>136</v>
      </c>
      <c r="C89" s="323"/>
      <c r="D89" s="323"/>
      <c r="E89" s="323"/>
      <c r="F89" s="323"/>
      <c r="G89" s="323"/>
      <c r="H89" s="323"/>
      <c r="I89" s="323"/>
      <c r="J89" s="138"/>
      <c r="K89" s="91"/>
      <c r="L89" s="91"/>
      <c r="M89" s="91"/>
      <c r="N89" s="91"/>
      <c r="O89" s="91"/>
      <c r="P89" s="91"/>
      <c r="Q89" s="91"/>
      <c r="R89" s="91"/>
    </row>
    <row r="90" spans="2:18" ht="31.5" customHeight="1">
      <c r="B90" s="323" t="s">
        <v>137</v>
      </c>
      <c r="C90" s="323"/>
      <c r="D90" s="323"/>
      <c r="E90" s="323"/>
      <c r="F90" s="323"/>
      <c r="G90" s="323"/>
      <c r="H90" s="323"/>
      <c r="I90" s="323"/>
      <c r="J90" s="138"/>
      <c r="K90" s="91"/>
      <c r="L90" s="91"/>
      <c r="M90" s="91"/>
      <c r="N90" s="91"/>
      <c r="O90" s="91"/>
      <c r="P90" s="91"/>
      <c r="Q90" s="91"/>
      <c r="R90" s="91"/>
    </row>
    <row r="91" spans="2:18" ht="15" customHeight="1">
      <c r="B91" s="323" t="s">
        <v>139</v>
      </c>
      <c r="C91" s="323"/>
      <c r="D91" s="323"/>
      <c r="E91" s="323"/>
      <c r="F91" s="323"/>
      <c r="G91" s="323"/>
      <c r="H91" s="323"/>
      <c r="I91" s="323"/>
      <c r="J91" s="138"/>
      <c r="K91" s="91"/>
      <c r="L91" s="91"/>
      <c r="M91" s="91"/>
      <c r="N91" s="91"/>
      <c r="O91" s="91"/>
      <c r="P91" s="91"/>
      <c r="Q91" s="91"/>
      <c r="R91" s="91"/>
    </row>
    <row r="92" spans="2:18" ht="31.5" customHeight="1">
      <c r="B92" s="323" t="s">
        <v>138</v>
      </c>
      <c r="C92" s="323"/>
      <c r="D92" s="323"/>
      <c r="E92" s="323"/>
      <c r="F92" s="323"/>
      <c r="G92" s="323"/>
      <c r="H92" s="323"/>
      <c r="I92" s="323"/>
      <c r="J92" s="138"/>
      <c r="K92" s="91"/>
      <c r="L92" s="91"/>
      <c r="M92" s="91"/>
      <c r="N92" s="91"/>
      <c r="O92" s="91"/>
      <c r="P92" s="91"/>
      <c r="Q92" s="91"/>
      <c r="R92" s="91"/>
    </row>
    <row r="93" spans="2:18" ht="31.5" customHeight="1">
      <c r="B93" s="323" t="s">
        <v>286</v>
      </c>
      <c r="C93" s="323"/>
      <c r="D93" s="323"/>
      <c r="E93" s="323"/>
      <c r="F93" s="323"/>
      <c r="G93" s="323"/>
      <c r="H93" s="323"/>
      <c r="I93" s="323"/>
      <c r="J93" s="138"/>
      <c r="K93" s="91"/>
      <c r="L93" s="91"/>
      <c r="M93" s="91"/>
      <c r="N93" s="91"/>
      <c r="O93" s="91"/>
      <c r="P93" s="91"/>
      <c r="Q93" s="91"/>
      <c r="R93" s="91"/>
    </row>
    <row r="94" spans="2:18" ht="31.5" customHeight="1">
      <c r="B94" s="323" t="s">
        <v>140</v>
      </c>
      <c r="C94" s="323"/>
      <c r="D94" s="323"/>
      <c r="E94" s="323"/>
      <c r="F94" s="323"/>
      <c r="G94" s="323"/>
      <c r="H94" s="323"/>
      <c r="I94" s="323"/>
      <c r="J94" s="138"/>
      <c r="K94" s="91"/>
      <c r="L94" s="91"/>
      <c r="M94" s="91"/>
      <c r="N94" s="91"/>
      <c r="O94" s="91"/>
      <c r="P94" s="91"/>
      <c r="Q94" s="91"/>
      <c r="R94" s="91"/>
    </row>
    <row r="95" spans="2:18" ht="31.5" customHeight="1">
      <c r="B95" s="323" t="s">
        <v>141</v>
      </c>
      <c r="C95" s="323"/>
      <c r="D95" s="323"/>
      <c r="E95" s="323"/>
      <c r="F95" s="323"/>
      <c r="G95" s="323"/>
      <c r="H95" s="323"/>
      <c r="I95" s="323"/>
      <c r="J95" s="147"/>
      <c r="K95" s="91"/>
      <c r="L95" s="91"/>
      <c r="M95" s="91"/>
      <c r="N95" s="91"/>
      <c r="O95" s="91"/>
      <c r="P95" s="91"/>
      <c r="Q95" s="91"/>
      <c r="R95" s="91"/>
    </row>
    <row r="96" spans="2:18" ht="15" customHeight="1">
      <c r="B96" s="273"/>
      <c r="C96" s="273"/>
      <c r="D96" s="273"/>
      <c r="E96" s="273"/>
      <c r="F96" s="273"/>
      <c r="G96" s="273"/>
      <c r="H96" s="273"/>
      <c r="I96" s="273"/>
      <c r="J96" s="197"/>
      <c r="K96" s="91"/>
      <c r="L96" s="91"/>
      <c r="M96" s="91"/>
      <c r="N96" s="91"/>
      <c r="O96" s="91"/>
      <c r="P96" s="91"/>
      <c r="Q96" s="91"/>
      <c r="R96" s="91"/>
    </row>
    <row r="97" spans="2:18" ht="93.75" customHeight="1">
      <c r="B97" s="324" t="s">
        <v>287</v>
      </c>
      <c r="C97" s="324"/>
      <c r="D97" s="324"/>
      <c r="E97" s="324"/>
      <c r="F97" s="324"/>
      <c r="G97" s="324"/>
      <c r="H97" s="324"/>
      <c r="I97" s="324"/>
      <c r="J97" s="197"/>
      <c r="K97" s="91"/>
      <c r="L97" s="91"/>
      <c r="M97" s="91"/>
      <c r="N97" s="91"/>
      <c r="O97" s="91"/>
      <c r="P97" s="91"/>
      <c r="Q97" s="91"/>
      <c r="R97" s="91"/>
    </row>
    <row r="98" spans="2:18" ht="15" customHeight="1">
      <c r="B98" s="90"/>
      <c r="C98" s="91"/>
      <c r="D98" s="91"/>
      <c r="E98" s="91"/>
      <c r="F98" s="91"/>
      <c r="G98" s="91"/>
      <c r="H98" s="91"/>
      <c r="I98" s="91"/>
      <c r="J98" s="197"/>
      <c r="K98" s="91"/>
      <c r="L98" s="91"/>
      <c r="M98" s="91"/>
      <c r="N98" s="91"/>
      <c r="O98" s="91"/>
      <c r="P98" s="91"/>
      <c r="Q98" s="91"/>
      <c r="R98" s="91"/>
    </row>
    <row r="99" spans="2:18" ht="15" customHeight="1">
      <c r="B99" s="90"/>
      <c r="C99" s="91"/>
      <c r="D99" s="91"/>
      <c r="E99" s="91"/>
      <c r="F99" s="91"/>
      <c r="G99" s="91"/>
      <c r="H99" s="91"/>
      <c r="I99" s="91"/>
      <c r="J99" s="197"/>
      <c r="K99" s="91"/>
      <c r="L99" s="91"/>
      <c r="M99" s="91"/>
      <c r="N99" s="91"/>
      <c r="O99" s="91"/>
      <c r="P99" s="91"/>
      <c r="Q99" s="91"/>
      <c r="R99" s="91"/>
    </row>
    <row r="100" spans="2:18" ht="20.25" customHeight="1">
      <c r="B100" s="311" t="s">
        <v>192</v>
      </c>
      <c r="C100" s="311"/>
      <c r="D100" s="311"/>
      <c r="E100" s="311"/>
      <c r="F100" s="311"/>
      <c r="G100" s="311"/>
      <c r="H100" s="311"/>
      <c r="I100" s="311"/>
      <c r="J100" s="197"/>
      <c r="K100" s="91"/>
      <c r="L100" s="91"/>
      <c r="M100" s="91"/>
      <c r="N100" s="91"/>
      <c r="O100" s="91"/>
      <c r="P100" s="91"/>
      <c r="Q100" s="91"/>
      <c r="R100" s="91"/>
    </row>
    <row r="101" spans="2:18" ht="32.25" customHeight="1">
      <c r="B101" s="312" t="s">
        <v>193</v>
      </c>
      <c r="C101" s="312"/>
      <c r="D101" s="312"/>
      <c r="E101" s="312"/>
      <c r="F101" s="312"/>
      <c r="G101" s="312"/>
      <c r="H101" s="312"/>
      <c r="I101" s="312"/>
      <c r="J101" s="147"/>
      <c r="K101" s="91"/>
      <c r="L101" s="91"/>
      <c r="M101" s="91"/>
      <c r="N101" s="91"/>
      <c r="O101" s="91"/>
      <c r="P101" s="91"/>
      <c r="Q101" s="91"/>
      <c r="R101" s="91"/>
    </row>
    <row r="102" spans="2:18">
      <c r="B102" s="90"/>
      <c r="C102" s="91"/>
      <c r="D102" s="91"/>
      <c r="E102" s="91"/>
      <c r="F102" s="91"/>
      <c r="G102" s="91"/>
      <c r="H102" s="91"/>
      <c r="I102" s="91"/>
      <c r="J102" s="91"/>
      <c r="K102" s="91"/>
      <c r="L102" s="91"/>
      <c r="M102" s="91"/>
      <c r="N102" s="91"/>
      <c r="O102" s="91"/>
      <c r="P102" s="91"/>
      <c r="Q102" s="91"/>
      <c r="R102" s="91"/>
    </row>
    <row r="103" spans="2:18">
      <c r="B103" s="321" t="s">
        <v>142</v>
      </c>
      <c r="C103" s="321"/>
      <c r="D103" s="321"/>
      <c r="E103" s="321"/>
      <c r="F103" s="321"/>
      <c r="G103" s="321"/>
      <c r="H103" s="321"/>
      <c r="I103" s="321"/>
      <c r="J103" s="170"/>
      <c r="K103" s="91"/>
      <c r="L103" s="91"/>
      <c r="M103" s="91"/>
      <c r="N103" s="91"/>
      <c r="O103" s="91"/>
      <c r="P103" s="91"/>
      <c r="Q103" s="91"/>
      <c r="R103" s="91"/>
    </row>
    <row r="104" spans="2:18">
      <c r="B104" s="321" t="s">
        <v>288</v>
      </c>
      <c r="C104" s="321"/>
      <c r="D104" s="321"/>
      <c r="E104" s="321"/>
      <c r="F104" s="321"/>
      <c r="G104" s="321"/>
      <c r="H104" s="321"/>
      <c r="I104" s="321"/>
      <c r="J104" s="138"/>
      <c r="K104" s="91"/>
      <c r="L104" s="91"/>
      <c r="M104" s="91"/>
      <c r="N104" s="91"/>
      <c r="O104" s="91"/>
      <c r="P104" s="91"/>
      <c r="Q104" s="91"/>
      <c r="R104" s="91"/>
    </row>
    <row r="105" spans="2:18">
      <c r="B105" s="321" t="s">
        <v>289</v>
      </c>
      <c r="C105" s="321"/>
      <c r="D105" s="321"/>
      <c r="E105" s="321"/>
      <c r="F105" s="321"/>
      <c r="G105" s="321"/>
      <c r="H105" s="321"/>
      <c r="I105" s="321"/>
      <c r="J105" s="138"/>
      <c r="K105" s="91"/>
      <c r="L105" s="91"/>
      <c r="M105" s="91"/>
      <c r="N105" s="91"/>
      <c r="O105" s="91"/>
      <c r="P105" s="91"/>
      <c r="Q105" s="91"/>
      <c r="R105" s="91"/>
    </row>
    <row r="106" spans="2:18">
      <c r="B106" s="321" t="s">
        <v>290</v>
      </c>
      <c r="C106" s="321"/>
      <c r="D106" s="321"/>
      <c r="E106" s="321"/>
      <c r="F106" s="321"/>
      <c r="G106" s="321"/>
      <c r="H106" s="321"/>
      <c r="I106" s="321"/>
      <c r="J106" s="138"/>
      <c r="K106" s="91"/>
      <c r="L106" s="91"/>
      <c r="M106" s="91"/>
      <c r="N106" s="91"/>
      <c r="O106" s="91"/>
      <c r="P106" s="91"/>
      <c r="Q106" s="91"/>
      <c r="R106" s="91"/>
    </row>
    <row r="107" spans="2:18" ht="16.2">
      <c r="B107" s="321" t="s">
        <v>291</v>
      </c>
      <c r="C107" s="321"/>
      <c r="D107" s="321"/>
      <c r="E107" s="321"/>
      <c r="F107" s="321"/>
      <c r="G107" s="321"/>
      <c r="H107" s="321"/>
      <c r="I107" s="321"/>
      <c r="J107" s="138"/>
      <c r="K107" s="91"/>
      <c r="L107" s="91"/>
      <c r="M107" s="91"/>
      <c r="N107" s="91"/>
      <c r="O107" s="91"/>
      <c r="P107" s="91"/>
      <c r="Q107" s="91"/>
      <c r="R107" s="91"/>
    </row>
    <row r="108" spans="2:18" ht="15.6">
      <c r="B108" s="321" t="s">
        <v>196</v>
      </c>
      <c r="C108" s="321"/>
      <c r="D108" s="321"/>
      <c r="E108" s="321"/>
      <c r="F108" s="321"/>
      <c r="G108" s="321"/>
      <c r="H108" s="321"/>
      <c r="I108" s="321"/>
      <c r="J108" s="138"/>
      <c r="K108" s="91"/>
      <c r="L108" s="91"/>
      <c r="M108" s="91"/>
      <c r="N108" s="91"/>
      <c r="O108" s="91"/>
      <c r="P108" s="91"/>
      <c r="Q108" s="91"/>
      <c r="R108" s="91"/>
    </row>
    <row r="109" spans="2:18" ht="15" customHeight="1">
      <c r="B109" s="319"/>
      <c r="C109" s="319"/>
      <c r="D109" s="319"/>
      <c r="E109" s="319"/>
      <c r="F109" s="319"/>
      <c r="G109" s="319"/>
      <c r="H109" s="319"/>
      <c r="I109" s="319"/>
      <c r="J109" s="147"/>
      <c r="K109" s="91"/>
      <c r="L109" s="91"/>
      <c r="M109" s="91"/>
      <c r="N109" s="91"/>
      <c r="O109" s="91"/>
      <c r="P109" s="91"/>
      <c r="Q109" s="91"/>
      <c r="R109" s="91"/>
    </row>
    <row r="110" spans="2:18" ht="15" customHeight="1">
      <c r="B110" s="319"/>
      <c r="C110" s="319"/>
      <c r="D110" s="319"/>
      <c r="E110" s="319"/>
      <c r="F110" s="319"/>
      <c r="G110" s="319"/>
      <c r="H110" s="319"/>
      <c r="I110" s="319"/>
      <c r="J110" s="91"/>
      <c r="K110" s="91"/>
      <c r="L110" s="91"/>
      <c r="M110" s="91"/>
      <c r="N110" s="91"/>
      <c r="O110" s="91"/>
      <c r="P110" s="91"/>
      <c r="Q110" s="91"/>
      <c r="R110" s="91"/>
    </row>
    <row r="111" spans="2:18" ht="20.25" customHeight="1">
      <c r="B111" s="311" t="s">
        <v>194</v>
      </c>
      <c r="C111" s="311"/>
      <c r="D111" s="311"/>
      <c r="E111" s="311"/>
      <c r="F111" s="311"/>
      <c r="G111" s="311"/>
      <c r="H111" s="311"/>
      <c r="I111" s="311"/>
      <c r="J111" s="91"/>
      <c r="K111" s="91"/>
      <c r="L111" s="91"/>
      <c r="M111" s="91"/>
      <c r="N111" s="91"/>
      <c r="O111" s="91"/>
      <c r="P111" s="91"/>
      <c r="Q111" s="91"/>
      <c r="R111" s="91"/>
    </row>
    <row r="112" spans="2:18" ht="51" customHeight="1">
      <c r="B112" s="312" t="s">
        <v>195</v>
      </c>
      <c r="C112" s="312"/>
      <c r="D112" s="312"/>
      <c r="E112" s="312"/>
      <c r="F112" s="312"/>
      <c r="G112" s="312"/>
      <c r="H112" s="312"/>
      <c r="I112" s="312"/>
      <c r="J112" s="91"/>
      <c r="K112" s="91"/>
      <c r="L112" s="91"/>
      <c r="M112" s="91"/>
      <c r="N112" s="91"/>
      <c r="O112" s="91"/>
      <c r="P112" s="91"/>
      <c r="Q112" s="91"/>
      <c r="R112" s="91"/>
    </row>
    <row r="113" spans="2:18" ht="18" customHeight="1">
      <c r="B113" s="318" t="s">
        <v>167</v>
      </c>
      <c r="C113" s="318"/>
      <c r="D113" s="318"/>
      <c r="E113" s="318"/>
      <c r="F113" s="318"/>
      <c r="G113" s="318"/>
      <c r="H113" s="318"/>
      <c r="I113" s="318"/>
      <c r="J113" s="91"/>
      <c r="K113" s="91"/>
      <c r="L113" s="91"/>
      <c r="M113" s="91"/>
      <c r="N113" s="91"/>
      <c r="O113" s="91"/>
      <c r="P113" s="91"/>
      <c r="Q113" s="91"/>
      <c r="R113" s="91"/>
    </row>
    <row r="114" spans="2:18" ht="18" customHeight="1">
      <c r="B114" s="315" t="s">
        <v>294</v>
      </c>
      <c r="C114" s="315"/>
      <c r="D114" s="315"/>
      <c r="E114" s="315"/>
      <c r="F114" s="315"/>
      <c r="G114" s="315"/>
      <c r="H114" s="315"/>
      <c r="I114" s="315"/>
      <c r="J114" s="91"/>
      <c r="K114" s="91"/>
      <c r="L114" s="91"/>
      <c r="M114" s="91"/>
      <c r="N114" s="91"/>
      <c r="O114" s="91"/>
      <c r="P114" s="91"/>
      <c r="Q114" s="91"/>
      <c r="R114" s="91"/>
    </row>
    <row r="115" spans="2:18" ht="15" customHeight="1">
      <c r="B115" s="319"/>
      <c r="C115" s="319"/>
      <c r="D115" s="319"/>
      <c r="E115" s="319"/>
      <c r="F115" s="319"/>
      <c r="G115" s="319"/>
      <c r="H115" s="319"/>
      <c r="I115" s="319"/>
      <c r="J115" s="91"/>
      <c r="K115" s="91"/>
      <c r="L115" s="91"/>
      <c r="M115" s="91"/>
      <c r="N115" s="91"/>
      <c r="O115" s="91"/>
      <c r="P115" s="91"/>
      <c r="Q115" s="91"/>
      <c r="R115" s="91"/>
    </row>
    <row r="116" spans="2:18" ht="15" customHeight="1">
      <c r="B116" s="319"/>
      <c r="C116" s="319"/>
      <c r="D116" s="319"/>
      <c r="E116" s="319"/>
      <c r="F116" s="319"/>
      <c r="G116" s="319"/>
      <c r="H116" s="319"/>
      <c r="I116" s="319"/>
      <c r="J116" s="91"/>
      <c r="K116" s="91"/>
      <c r="L116" s="91"/>
      <c r="M116" s="91"/>
      <c r="N116" s="91"/>
      <c r="O116" s="91"/>
      <c r="P116" s="91"/>
      <c r="Q116" s="91"/>
      <c r="R116" s="91"/>
    </row>
    <row r="117" spans="2:18" ht="27.75" customHeight="1">
      <c r="B117" s="311" t="s">
        <v>197</v>
      </c>
      <c r="C117" s="311"/>
      <c r="D117" s="311"/>
      <c r="E117" s="311"/>
      <c r="F117" s="311"/>
      <c r="G117" s="311"/>
      <c r="H117" s="311"/>
      <c r="I117" s="311"/>
      <c r="J117" s="91"/>
      <c r="K117" s="91"/>
      <c r="L117" s="91"/>
      <c r="M117" s="91"/>
      <c r="N117" s="91"/>
      <c r="O117" s="91"/>
      <c r="P117" s="91"/>
      <c r="Q117" s="91"/>
      <c r="R117" s="91"/>
    </row>
    <row r="118" spans="2:18" ht="51" customHeight="1">
      <c r="B118" s="312" t="s">
        <v>295</v>
      </c>
      <c r="C118" s="312"/>
      <c r="D118" s="312"/>
      <c r="E118" s="312"/>
      <c r="F118" s="312"/>
      <c r="G118" s="312"/>
      <c r="H118" s="312"/>
      <c r="I118" s="312"/>
      <c r="J118" s="91"/>
      <c r="K118" s="91"/>
      <c r="L118" s="91"/>
      <c r="M118" s="91"/>
      <c r="N118" s="91"/>
      <c r="O118" s="91"/>
      <c r="P118" s="91"/>
      <c r="Q118" s="91"/>
      <c r="R118" s="91"/>
    </row>
    <row r="119" spans="2:18" ht="31.5" customHeight="1">
      <c r="B119" s="313" t="s">
        <v>279</v>
      </c>
      <c r="C119" s="313"/>
      <c r="D119" s="313"/>
      <c r="E119" s="313"/>
      <c r="F119" s="313"/>
      <c r="G119" s="313"/>
      <c r="H119" s="313"/>
      <c r="I119" s="313"/>
      <c r="J119" s="91"/>
      <c r="K119" s="91"/>
      <c r="L119" s="91"/>
      <c r="M119" s="91"/>
      <c r="N119" s="91"/>
      <c r="O119" s="91"/>
      <c r="P119" s="91"/>
      <c r="Q119" s="91"/>
      <c r="R119" s="91"/>
    </row>
    <row r="120" spans="2:18" ht="31.5" customHeight="1">
      <c r="B120" s="313" t="s">
        <v>228</v>
      </c>
      <c r="C120" s="313"/>
      <c r="D120" s="313"/>
      <c r="E120" s="313"/>
      <c r="F120" s="313"/>
      <c r="G120" s="313"/>
      <c r="H120" s="313"/>
      <c r="I120" s="313"/>
    </row>
    <row r="121" spans="2:18" ht="31.5" customHeight="1">
      <c r="B121" s="313" t="s">
        <v>229</v>
      </c>
      <c r="C121" s="313"/>
      <c r="D121" s="313"/>
      <c r="E121" s="313"/>
      <c r="F121" s="313"/>
      <c r="G121" s="313"/>
      <c r="H121" s="313"/>
      <c r="I121" s="313"/>
    </row>
    <row r="122" spans="2:18" ht="15" customHeight="1">
      <c r="B122" s="198"/>
      <c r="C122" s="198"/>
      <c r="D122" s="198"/>
      <c r="E122" s="198"/>
      <c r="F122" s="198"/>
      <c r="G122" s="198"/>
      <c r="H122" s="198"/>
      <c r="I122" s="198"/>
    </row>
    <row r="123" spans="2:18" ht="15" customHeight="1">
      <c r="B123" s="320"/>
      <c r="C123" s="320"/>
      <c r="D123" s="320"/>
      <c r="E123" s="320"/>
      <c r="F123" s="320"/>
      <c r="G123" s="320"/>
      <c r="H123" s="320"/>
      <c r="I123" s="320"/>
    </row>
    <row r="124" spans="2:18" ht="15" customHeight="1">
      <c r="B124" s="311" t="s">
        <v>156</v>
      </c>
      <c r="C124" s="311"/>
      <c r="D124" s="311"/>
      <c r="E124" s="311"/>
      <c r="F124" s="311"/>
      <c r="G124" s="311"/>
      <c r="H124" s="311"/>
      <c r="I124" s="311"/>
      <c r="J124" s="170"/>
      <c r="K124" s="91"/>
      <c r="L124" s="91"/>
      <c r="M124" s="91"/>
      <c r="N124" s="91"/>
      <c r="O124" s="91"/>
      <c r="P124" s="91"/>
      <c r="Q124" s="91"/>
      <c r="R124" s="91"/>
    </row>
    <row r="125" spans="2:18" ht="15" customHeight="1">
      <c r="B125" s="312" t="s">
        <v>181</v>
      </c>
      <c r="C125" s="312"/>
      <c r="D125" s="312"/>
      <c r="E125" s="312"/>
      <c r="F125" s="312"/>
      <c r="G125" s="312"/>
      <c r="H125" s="312"/>
      <c r="I125" s="312"/>
      <c r="J125" s="147"/>
      <c r="K125" s="91"/>
      <c r="L125" s="91"/>
      <c r="M125" s="91"/>
      <c r="N125" s="91"/>
      <c r="O125" s="91"/>
      <c r="P125" s="91"/>
      <c r="Q125" s="91"/>
      <c r="R125" s="91"/>
    </row>
    <row r="126" spans="2:18" ht="24.75" customHeight="1">
      <c r="B126" s="321" t="s">
        <v>142</v>
      </c>
      <c r="C126" s="321"/>
      <c r="D126" s="321"/>
      <c r="E126" s="321"/>
      <c r="F126" s="321"/>
      <c r="G126" s="321"/>
      <c r="H126" s="321"/>
      <c r="I126" s="321"/>
      <c r="J126" s="147"/>
      <c r="K126" s="91"/>
      <c r="L126" s="91"/>
      <c r="M126" s="91"/>
      <c r="N126" s="91"/>
      <c r="O126" s="91"/>
      <c r="P126" s="91"/>
      <c r="Q126" s="91"/>
      <c r="R126" s="91"/>
    </row>
    <row r="127" spans="2:18" ht="18" customHeight="1">
      <c r="B127" s="321" t="s">
        <v>182</v>
      </c>
      <c r="C127" s="321"/>
      <c r="D127" s="321"/>
      <c r="E127" s="321"/>
      <c r="F127" s="321"/>
      <c r="G127" s="321"/>
      <c r="H127" s="321"/>
      <c r="I127" s="321"/>
      <c r="J127" s="147"/>
      <c r="K127" s="91"/>
      <c r="L127" s="91"/>
      <c r="M127" s="91"/>
      <c r="N127" s="91"/>
      <c r="O127" s="91"/>
      <c r="P127" s="91"/>
      <c r="Q127" s="91"/>
      <c r="R127" s="91"/>
    </row>
    <row r="128" spans="2:18" ht="18" customHeight="1">
      <c r="B128" s="321" t="s">
        <v>183</v>
      </c>
      <c r="C128" s="321"/>
      <c r="D128" s="321"/>
      <c r="E128" s="321"/>
      <c r="F128" s="321"/>
      <c r="G128" s="321"/>
      <c r="H128" s="321"/>
      <c r="I128" s="321"/>
      <c r="J128" s="147"/>
      <c r="K128" s="91"/>
      <c r="L128" s="91"/>
      <c r="M128" s="91"/>
      <c r="N128" s="91"/>
      <c r="O128" s="91"/>
      <c r="P128" s="91"/>
      <c r="Q128" s="91"/>
      <c r="R128" s="91"/>
    </row>
    <row r="129" spans="2:18" ht="18" customHeight="1">
      <c r="B129" s="321" t="s">
        <v>184</v>
      </c>
      <c r="C129" s="321"/>
      <c r="D129" s="321"/>
      <c r="E129" s="321"/>
      <c r="F129" s="321"/>
      <c r="G129" s="321"/>
      <c r="H129" s="321"/>
      <c r="I129" s="321"/>
      <c r="J129" s="147"/>
      <c r="K129" s="91"/>
      <c r="L129" s="91"/>
      <c r="M129" s="91"/>
      <c r="N129" s="91"/>
      <c r="O129" s="91"/>
      <c r="P129" s="91"/>
      <c r="Q129" s="91"/>
      <c r="R129" s="91"/>
    </row>
    <row r="130" spans="2:18" ht="18" customHeight="1">
      <c r="B130" s="321" t="s">
        <v>143</v>
      </c>
      <c r="C130" s="321"/>
      <c r="D130" s="321"/>
      <c r="E130" s="321"/>
      <c r="F130" s="321"/>
      <c r="G130" s="321"/>
      <c r="H130" s="321"/>
      <c r="I130" s="321"/>
      <c r="J130" s="147"/>
      <c r="K130" s="91"/>
      <c r="L130" s="91"/>
      <c r="M130" s="91"/>
      <c r="N130" s="91"/>
      <c r="O130" s="91"/>
      <c r="P130" s="91"/>
      <c r="Q130" s="91"/>
      <c r="R130" s="91"/>
    </row>
    <row r="131" spans="2:18" ht="18" customHeight="1">
      <c r="B131" s="321" t="s">
        <v>144</v>
      </c>
      <c r="C131" s="321"/>
      <c r="D131" s="321"/>
      <c r="E131" s="321"/>
      <c r="F131" s="321"/>
      <c r="G131" s="321"/>
      <c r="H131" s="321"/>
      <c r="I131" s="321"/>
    </row>
    <row r="132" spans="2:18" ht="18" customHeight="1">
      <c r="B132" s="321" t="s">
        <v>145</v>
      </c>
      <c r="C132" s="321"/>
      <c r="D132" s="321"/>
      <c r="E132" s="321"/>
      <c r="F132" s="321"/>
      <c r="G132" s="321"/>
      <c r="H132" s="321"/>
      <c r="I132" s="321"/>
    </row>
    <row r="133" spans="2:18" ht="18" customHeight="1">
      <c r="B133" s="321" t="s">
        <v>146</v>
      </c>
      <c r="C133" s="321"/>
      <c r="D133" s="321"/>
      <c r="E133" s="321"/>
      <c r="F133" s="321"/>
      <c r="G133" s="321"/>
      <c r="H133" s="321"/>
      <c r="I133" s="321"/>
      <c r="J133" s="91"/>
      <c r="K133" s="91"/>
      <c r="L133" s="91"/>
      <c r="M133" s="91"/>
      <c r="N133" s="91"/>
      <c r="O133" s="91"/>
      <c r="P133" s="91"/>
      <c r="Q133" s="91"/>
      <c r="R133" s="91"/>
    </row>
    <row r="134" spans="2:18" ht="18" customHeight="1">
      <c r="B134" s="321" t="s">
        <v>185</v>
      </c>
      <c r="C134" s="321"/>
      <c r="D134" s="321"/>
      <c r="E134" s="321"/>
      <c r="F134" s="321"/>
      <c r="G134" s="321"/>
      <c r="H134" s="321"/>
      <c r="I134" s="321"/>
      <c r="J134" s="91"/>
      <c r="K134" s="91"/>
      <c r="L134" s="91"/>
      <c r="M134" s="91"/>
      <c r="N134" s="91"/>
      <c r="O134" s="91"/>
      <c r="P134" s="91"/>
      <c r="Q134" s="91"/>
      <c r="R134" s="91"/>
    </row>
    <row r="135" spans="2:18" ht="18" customHeight="1">
      <c r="B135" s="321" t="s">
        <v>147</v>
      </c>
      <c r="C135" s="321"/>
      <c r="D135" s="321"/>
      <c r="E135" s="321"/>
      <c r="F135" s="321"/>
      <c r="G135" s="321"/>
      <c r="H135" s="321"/>
      <c r="I135" s="321"/>
      <c r="J135" s="91"/>
      <c r="K135" s="91"/>
      <c r="L135" s="91"/>
      <c r="M135" s="91"/>
      <c r="N135" s="91"/>
      <c r="O135" s="91"/>
      <c r="P135" s="91"/>
      <c r="Q135" s="91"/>
      <c r="R135" s="91"/>
    </row>
    <row r="136" spans="2:18" ht="18" customHeight="1">
      <c r="B136" s="321" t="s">
        <v>149</v>
      </c>
      <c r="C136" s="321"/>
      <c r="D136" s="321"/>
      <c r="E136" s="321"/>
      <c r="F136" s="321"/>
      <c r="G136" s="321"/>
      <c r="H136" s="321"/>
      <c r="I136" s="321"/>
      <c r="J136" s="91"/>
      <c r="K136" s="91"/>
      <c r="L136" s="91"/>
      <c r="M136" s="91"/>
      <c r="N136" s="91"/>
      <c r="O136" s="91"/>
      <c r="P136" s="91"/>
      <c r="Q136" s="91"/>
      <c r="R136" s="91"/>
    </row>
    <row r="137" spans="2:18" ht="18" customHeight="1">
      <c r="B137" s="321" t="s">
        <v>148</v>
      </c>
      <c r="C137" s="321"/>
      <c r="D137" s="321"/>
      <c r="E137" s="321"/>
      <c r="F137" s="321"/>
      <c r="G137" s="321"/>
      <c r="H137" s="321"/>
      <c r="I137" s="321"/>
      <c r="J137" s="91"/>
      <c r="K137" s="91"/>
      <c r="L137" s="91"/>
      <c r="M137" s="91"/>
      <c r="N137" s="91"/>
      <c r="O137" s="91"/>
      <c r="P137" s="91"/>
      <c r="Q137" s="91"/>
      <c r="R137" s="91"/>
    </row>
    <row r="138" spans="2:18" ht="15" customHeight="1">
      <c r="B138" s="169"/>
      <c r="C138" s="169"/>
      <c r="D138" s="169"/>
      <c r="E138" s="169"/>
      <c r="F138" s="169"/>
      <c r="G138" s="169"/>
      <c r="H138" s="169"/>
      <c r="I138" s="169"/>
      <c r="J138" s="91"/>
      <c r="K138" s="91"/>
      <c r="L138" s="91"/>
      <c r="M138" s="91"/>
      <c r="N138" s="91"/>
      <c r="O138" s="91"/>
      <c r="P138" s="91"/>
      <c r="Q138" s="91"/>
      <c r="R138" s="91"/>
    </row>
    <row r="139" spans="2:18" ht="15" customHeight="1">
      <c r="B139" s="169"/>
      <c r="C139" s="169"/>
      <c r="D139" s="169"/>
      <c r="E139" s="169"/>
      <c r="F139" s="169"/>
      <c r="G139" s="169"/>
      <c r="H139" s="169"/>
      <c r="I139" s="169"/>
      <c r="J139" s="91"/>
      <c r="K139" s="91"/>
      <c r="L139" s="91"/>
      <c r="M139" s="91"/>
      <c r="N139" s="91"/>
      <c r="O139" s="91"/>
      <c r="P139" s="91"/>
      <c r="Q139" s="91"/>
      <c r="R139" s="91"/>
    </row>
    <row r="140" spans="2:18" ht="15" customHeight="1">
      <c r="B140" s="311" t="s">
        <v>157</v>
      </c>
      <c r="C140" s="311"/>
      <c r="D140" s="311"/>
      <c r="E140" s="311"/>
      <c r="F140" s="311"/>
      <c r="G140" s="311"/>
      <c r="H140" s="311"/>
      <c r="I140" s="311"/>
    </row>
    <row r="141" spans="2:18" ht="54" customHeight="1">
      <c r="B141" s="312" t="s">
        <v>174</v>
      </c>
      <c r="C141" s="312"/>
      <c r="D141" s="312"/>
      <c r="E141" s="312"/>
      <c r="F141" s="312"/>
      <c r="G141" s="312"/>
      <c r="H141" s="312"/>
      <c r="I141" s="312"/>
    </row>
    <row r="142" spans="2:18" ht="18" customHeight="1">
      <c r="B142" s="318" t="s">
        <v>167</v>
      </c>
      <c r="C142" s="318"/>
      <c r="D142" s="318"/>
      <c r="E142" s="318"/>
      <c r="F142" s="318"/>
      <c r="G142" s="318"/>
      <c r="H142" s="318"/>
      <c r="I142" s="318"/>
    </row>
    <row r="143" spans="2:18" ht="18" customHeight="1">
      <c r="B143" s="315" t="s">
        <v>150</v>
      </c>
      <c r="C143" s="315"/>
      <c r="D143" s="315"/>
      <c r="E143" s="315"/>
      <c r="F143" s="315"/>
      <c r="G143" s="315"/>
      <c r="H143" s="315"/>
      <c r="I143" s="315"/>
    </row>
    <row r="144" spans="2:18" ht="18" customHeight="1">
      <c r="B144" s="315" t="s">
        <v>151</v>
      </c>
      <c r="C144" s="315"/>
      <c r="D144" s="315"/>
      <c r="E144" s="315"/>
      <c r="F144" s="315"/>
      <c r="G144" s="315"/>
      <c r="H144" s="315"/>
      <c r="I144" s="315"/>
    </row>
    <row r="145" spans="2:9" ht="18" customHeight="1">
      <c r="B145" s="315" t="s">
        <v>152</v>
      </c>
      <c r="C145" s="315"/>
      <c r="D145" s="315"/>
      <c r="E145" s="315"/>
      <c r="F145" s="315"/>
      <c r="G145" s="315"/>
      <c r="H145" s="315"/>
      <c r="I145" s="315"/>
    </row>
    <row r="146" spans="2:9" ht="38.1" customHeight="1">
      <c r="B146" s="329" t="s">
        <v>153</v>
      </c>
      <c r="C146" s="329"/>
      <c r="D146" s="329"/>
      <c r="E146" s="329"/>
      <c r="F146" s="329"/>
      <c r="G146" s="329"/>
      <c r="H146" s="329"/>
      <c r="I146" s="329"/>
    </row>
    <row r="147" spans="2:9" ht="38.1" customHeight="1">
      <c r="B147" s="329" t="s">
        <v>168</v>
      </c>
      <c r="C147" s="329"/>
      <c r="D147" s="329"/>
      <c r="E147" s="329"/>
      <c r="F147" s="329"/>
      <c r="G147" s="329"/>
      <c r="H147" s="329"/>
      <c r="I147" s="329"/>
    </row>
    <row r="148" spans="2:9" ht="18" customHeight="1">
      <c r="B148" s="315" t="s">
        <v>169</v>
      </c>
      <c r="C148" s="315"/>
      <c r="D148" s="315"/>
      <c r="E148" s="315"/>
      <c r="F148" s="315"/>
      <c r="G148" s="315"/>
      <c r="H148" s="315"/>
      <c r="I148" s="315"/>
    </row>
    <row r="149" spans="2:9" ht="15" customHeight="1">
      <c r="B149" s="90"/>
      <c r="C149" s="91"/>
      <c r="D149" s="91"/>
      <c r="E149" s="91"/>
      <c r="F149" s="91"/>
      <c r="G149" s="91"/>
      <c r="H149" s="91"/>
      <c r="I149" s="91"/>
    </row>
    <row r="150" spans="2:9" ht="15" customHeight="1">
      <c r="B150" s="90"/>
      <c r="C150" s="91"/>
      <c r="D150" s="91"/>
      <c r="E150" s="91"/>
      <c r="F150" s="91"/>
      <c r="G150" s="91"/>
      <c r="H150" s="91"/>
      <c r="I150" s="91"/>
    </row>
    <row r="151" spans="2:9" ht="15" customHeight="1">
      <c r="B151" s="311" t="s">
        <v>158</v>
      </c>
      <c r="C151" s="311"/>
      <c r="D151" s="311"/>
      <c r="E151" s="311"/>
      <c r="F151" s="311"/>
      <c r="G151" s="311"/>
      <c r="H151" s="311"/>
      <c r="I151" s="311"/>
    </row>
    <row r="152" spans="2:9" ht="38.1" customHeight="1">
      <c r="B152" s="312" t="s">
        <v>230</v>
      </c>
      <c r="C152" s="312"/>
      <c r="D152" s="312"/>
      <c r="E152" s="312"/>
      <c r="F152" s="312"/>
      <c r="G152" s="312"/>
      <c r="H152" s="312"/>
      <c r="I152" s="312"/>
    </row>
    <row r="153" spans="2:9" ht="31.5" customHeight="1">
      <c r="B153" s="313" t="s">
        <v>231</v>
      </c>
      <c r="C153" s="313"/>
      <c r="D153" s="313"/>
      <c r="E153" s="313"/>
      <c r="F153" s="313"/>
      <c r="G153" s="313"/>
      <c r="H153" s="313"/>
      <c r="I153" s="313"/>
    </row>
    <row r="154" spans="2:9" ht="31.5" customHeight="1">
      <c r="B154" s="313" t="s">
        <v>232</v>
      </c>
      <c r="C154" s="313"/>
      <c r="D154" s="313"/>
      <c r="E154" s="313"/>
      <c r="F154" s="313"/>
      <c r="G154" s="313"/>
      <c r="H154" s="313"/>
      <c r="I154" s="313"/>
    </row>
    <row r="155" spans="2:9" ht="31.5" customHeight="1">
      <c r="B155" s="313" t="s">
        <v>233</v>
      </c>
      <c r="C155" s="313"/>
      <c r="D155" s="313"/>
      <c r="E155" s="313"/>
      <c r="F155" s="313"/>
      <c r="G155" s="313"/>
      <c r="H155" s="313"/>
      <c r="I155" s="313"/>
    </row>
    <row r="156" spans="2:9" ht="31.5" customHeight="1">
      <c r="B156" s="313" t="s">
        <v>234</v>
      </c>
      <c r="C156" s="313"/>
      <c r="D156" s="313"/>
      <c r="E156" s="313"/>
      <c r="F156" s="313"/>
      <c r="G156" s="313"/>
      <c r="H156" s="313"/>
      <c r="I156" s="313"/>
    </row>
    <row r="157" spans="2:9" ht="31.5" customHeight="1">
      <c r="B157" s="313" t="s">
        <v>235</v>
      </c>
      <c r="C157" s="313"/>
      <c r="D157" s="313"/>
      <c r="E157" s="313"/>
      <c r="F157" s="313"/>
      <c r="G157" s="313"/>
      <c r="H157" s="313"/>
      <c r="I157" s="313"/>
    </row>
    <row r="158" spans="2:9" ht="15" customHeight="1">
      <c r="B158" s="90"/>
      <c r="C158" s="91"/>
      <c r="D158" s="91"/>
      <c r="E158" s="91"/>
      <c r="F158" s="91"/>
      <c r="G158" s="91"/>
      <c r="H158" s="91"/>
      <c r="I158" s="91"/>
    </row>
    <row r="159" spans="2:9" ht="15" customHeight="1">
      <c r="B159" s="90"/>
      <c r="C159" s="91"/>
      <c r="D159" s="91"/>
      <c r="E159" s="91"/>
      <c r="F159" s="91"/>
      <c r="G159" s="91"/>
      <c r="H159" s="91"/>
      <c r="I159" s="91"/>
    </row>
    <row r="160" spans="2:9" ht="15" customHeight="1">
      <c r="B160" s="311" t="s">
        <v>159</v>
      </c>
      <c r="C160" s="311"/>
      <c r="D160" s="311"/>
      <c r="E160" s="311"/>
      <c r="F160" s="311"/>
      <c r="G160" s="311"/>
      <c r="H160" s="311"/>
      <c r="I160" s="311"/>
    </row>
    <row r="161" spans="2:9" ht="31.5" customHeight="1">
      <c r="B161" s="312" t="s">
        <v>175</v>
      </c>
      <c r="C161" s="312"/>
      <c r="D161" s="312"/>
      <c r="E161" s="312"/>
      <c r="F161" s="312"/>
      <c r="G161" s="312"/>
      <c r="H161" s="312"/>
      <c r="I161" s="312"/>
    </row>
    <row r="162" spans="2:9" ht="20.100000000000001" customHeight="1">
      <c r="B162" s="330" t="s">
        <v>282</v>
      </c>
      <c r="C162" s="330"/>
      <c r="D162" s="330"/>
      <c r="E162" s="330"/>
      <c r="F162" s="330"/>
      <c r="G162" s="330"/>
      <c r="H162" s="330"/>
      <c r="I162" s="330"/>
    </row>
    <row r="163" spans="2:9" ht="20.100000000000001" customHeight="1">
      <c r="B163" s="330" t="s">
        <v>176</v>
      </c>
      <c r="C163" s="330"/>
      <c r="D163" s="330"/>
      <c r="E163" s="330"/>
      <c r="F163" s="330"/>
      <c r="G163" s="330"/>
      <c r="H163" s="330"/>
      <c r="I163" s="330"/>
    </row>
    <row r="164" spans="2:9" ht="20.100000000000001" customHeight="1">
      <c r="B164" s="330" t="s">
        <v>178</v>
      </c>
      <c r="C164" s="330"/>
      <c r="D164" s="330"/>
      <c r="E164" s="330"/>
      <c r="F164" s="330"/>
      <c r="G164" s="330"/>
      <c r="H164" s="330"/>
      <c r="I164" s="330"/>
    </row>
    <row r="165" spans="2:9" ht="20.100000000000001" customHeight="1">
      <c r="B165" s="330" t="s">
        <v>177</v>
      </c>
      <c r="C165" s="330"/>
      <c r="D165" s="330"/>
      <c r="E165" s="330"/>
      <c r="F165" s="330"/>
      <c r="G165" s="330"/>
      <c r="H165" s="330"/>
      <c r="I165" s="330"/>
    </row>
    <row r="166" spans="2:9" ht="20.100000000000001" customHeight="1">
      <c r="B166" s="330" t="s">
        <v>160</v>
      </c>
      <c r="C166" s="330"/>
      <c r="D166" s="330"/>
      <c r="E166" s="330"/>
      <c r="F166" s="330"/>
      <c r="G166" s="330"/>
      <c r="H166" s="330"/>
      <c r="I166" s="330"/>
    </row>
    <row r="167" spans="2:9" ht="20.100000000000001" customHeight="1">
      <c r="B167" s="330" t="s">
        <v>161</v>
      </c>
      <c r="C167" s="330"/>
      <c r="D167" s="330"/>
      <c r="E167" s="330"/>
      <c r="F167" s="330"/>
      <c r="G167" s="330"/>
      <c r="H167" s="330"/>
      <c r="I167" s="330"/>
    </row>
    <row r="168" spans="2:9" ht="20.100000000000001" customHeight="1">
      <c r="B168" s="330" t="s">
        <v>186</v>
      </c>
      <c r="C168" s="330"/>
      <c r="D168" s="330"/>
      <c r="E168" s="330"/>
      <c r="F168" s="330"/>
      <c r="G168" s="330"/>
      <c r="H168" s="330"/>
      <c r="I168" s="330"/>
    </row>
    <row r="169" spans="2:9" ht="20.100000000000001" customHeight="1">
      <c r="B169" s="330" t="s">
        <v>162</v>
      </c>
      <c r="C169" s="330"/>
      <c r="D169" s="330"/>
      <c r="E169" s="330"/>
      <c r="F169" s="330"/>
      <c r="G169" s="330"/>
      <c r="H169" s="330"/>
      <c r="I169" s="330"/>
    </row>
    <row r="170" spans="2:9" ht="20.100000000000001" customHeight="1">
      <c r="B170" s="330" t="s">
        <v>179</v>
      </c>
      <c r="C170" s="330"/>
      <c r="D170" s="330"/>
      <c r="E170" s="330"/>
      <c r="F170" s="330"/>
      <c r="G170" s="330"/>
      <c r="H170" s="330"/>
      <c r="I170" s="330"/>
    </row>
    <row r="171" spans="2:9" ht="20.100000000000001" customHeight="1">
      <c r="B171" s="330" t="s">
        <v>163</v>
      </c>
      <c r="C171" s="330"/>
      <c r="D171" s="330"/>
      <c r="E171" s="330"/>
      <c r="F171" s="330"/>
      <c r="G171" s="330"/>
      <c r="H171" s="330"/>
      <c r="I171" s="330"/>
    </row>
    <row r="172" spans="2:9" ht="20.100000000000001" customHeight="1">
      <c r="B172" s="330" t="s">
        <v>164</v>
      </c>
      <c r="C172" s="330"/>
      <c r="D172" s="330"/>
      <c r="E172" s="330"/>
      <c r="F172" s="330"/>
      <c r="G172" s="330"/>
      <c r="H172" s="330"/>
      <c r="I172" s="330"/>
    </row>
    <row r="173" spans="2:9" ht="20.100000000000001" customHeight="1">
      <c r="B173" s="330" t="s">
        <v>165</v>
      </c>
      <c r="C173" s="330"/>
      <c r="D173" s="330"/>
      <c r="E173" s="330"/>
      <c r="F173" s="330"/>
      <c r="G173" s="330"/>
      <c r="H173" s="330"/>
      <c r="I173" s="330"/>
    </row>
    <row r="174" spans="2:9" ht="20.100000000000001" customHeight="1">
      <c r="B174" s="330" t="s">
        <v>166</v>
      </c>
      <c r="C174" s="330"/>
      <c r="D174" s="330"/>
      <c r="E174" s="330"/>
      <c r="F174" s="330"/>
      <c r="G174" s="330"/>
      <c r="H174" s="330"/>
      <c r="I174" s="330"/>
    </row>
    <row r="175" spans="2:9">
      <c r="B175" s="319"/>
      <c r="C175" s="319"/>
      <c r="D175" s="319"/>
      <c r="E175" s="319"/>
      <c r="F175" s="319"/>
      <c r="G175" s="319"/>
      <c r="H175" s="319"/>
      <c r="I175" s="319"/>
    </row>
    <row r="176" spans="2:9">
      <c r="B176" s="319"/>
      <c r="C176" s="319"/>
      <c r="D176" s="319"/>
      <c r="E176" s="319"/>
      <c r="F176" s="319"/>
      <c r="G176" s="319"/>
      <c r="H176" s="319"/>
      <c r="I176" s="319"/>
    </row>
    <row r="177" spans="2:9" ht="15" customHeight="1">
      <c r="B177" s="311" t="s">
        <v>170</v>
      </c>
      <c r="C177" s="311"/>
      <c r="D177" s="311"/>
      <c r="E177" s="311"/>
      <c r="F177" s="311"/>
      <c r="G177" s="311"/>
      <c r="H177" s="311"/>
      <c r="I177" s="311"/>
    </row>
    <row r="178" spans="2:9" ht="48" customHeight="1">
      <c r="B178" s="312" t="s">
        <v>180</v>
      </c>
      <c r="C178" s="312"/>
      <c r="D178" s="312"/>
      <c r="E178" s="312"/>
      <c r="F178" s="312"/>
      <c r="G178" s="312"/>
      <c r="H178" s="312"/>
      <c r="I178" s="312"/>
    </row>
    <row r="179" spans="2:9" ht="18.600000000000001" customHeight="1">
      <c r="B179" s="318" t="s">
        <v>167</v>
      </c>
      <c r="C179" s="318"/>
      <c r="D179" s="318"/>
      <c r="E179" s="318"/>
      <c r="F179" s="318"/>
      <c r="G179" s="318"/>
      <c r="H179" s="318"/>
      <c r="I179" s="318"/>
    </row>
    <row r="180" spans="2:9" ht="18.600000000000001" customHeight="1">
      <c r="B180" s="315" t="s">
        <v>150</v>
      </c>
      <c r="C180" s="315"/>
      <c r="D180" s="315"/>
      <c r="E180" s="315"/>
      <c r="F180" s="315"/>
      <c r="G180" s="315"/>
      <c r="H180" s="315"/>
      <c r="I180" s="315"/>
    </row>
    <row r="181" spans="2:9" ht="18.600000000000001" customHeight="1">
      <c r="B181" s="315" t="s">
        <v>151</v>
      </c>
      <c r="C181" s="315"/>
      <c r="D181" s="315"/>
      <c r="E181" s="315"/>
      <c r="F181" s="315"/>
      <c r="G181" s="315"/>
      <c r="H181" s="315"/>
      <c r="I181" s="315"/>
    </row>
    <row r="182" spans="2:9" ht="18.600000000000001" customHeight="1">
      <c r="B182" s="315" t="s">
        <v>152</v>
      </c>
      <c r="C182" s="315"/>
      <c r="D182" s="315"/>
      <c r="E182" s="315"/>
      <c r="F182" s="315"/>
      <c r="G182" s="315"/>
      <c r="H182" s="315"/>
      <c r="I182" s="315"/>
    </row>
    <row r="183" spans="2:9" ht="33.75" customHeight="1">
      <c r="B183" s="329" t="s">
        <v>153</v>
      </c>
      <c r="C183" s="329"/>
      <c r="D183" s="329"/>
      <c r="E183" s="329"/>
      <c r="F183" s="329"/>
      <c r="G183" s="329"/>
      <c r="H183" s="329"/>
      <c r="I183" s="329"/>
    </row>
    <row r="184" spans="2:9" ht="34.5" customHeight="1">
      <c r="B184" s="329" t="s">
        <v>168</v>
      </c>
      <c r="C184" s="329"/>
      <c r="D184" s="329"/>
      <c r="E184" s="329"/>
      <c r="F184" s="329"/>
      <c r="G184" s="329"/>
      <c r="H184" s="329"/>
      <c r="I184" s="329"/>
    </row>
    <row r="185" spans="2:9" ht="18.75" customHeight="1">
      <c r="B185" s="315" t="s">
        <v>169</v>
      </c>
      <c r="C185" s="315"/>
      <c r="D185" s="315"/>
      <c r="E185" s="315"/>
      <c r="F185" s="315"/>
      <c r="G185" s="315"/>
      <c r="H185" s="315"/>
      <c r="I185" s="315"/>
    </row>
    <row r="186" spans="2:9" ht="15" customHeight="1">
      <c r="B186" s="319"/>
      <c r="C186" s="319"/>
      <c r="D186" s="319"/>
      <c r="E186" s="319"/>
      <c r="F186" s="319"/>
      <c r="G186" s="319"/>
      <c r="H186" s="319"/>
      <c r="I186" s="319"/>
    </row>
    <row r="187" spans="2:9" ht="15" customHeight="1">
      <c r="B187" s="319"/>
      <c r="C187" s="319"/>
      <c r="D187" s="319"/>
      <c r="E187" s="319"/>
      <c r="F187" s="319"/>
      <c r="G187" s="319"/>
      <c r="H187" s="319"/>
      <c r="I187" s="319"/>
    </row>
    <row r="188" spans="2:9" ht="22.5" customHeight="1">
      <c r="B188" s="311" t="s">
        <v>171</v>
      </c>
      <c r="C188" s="311"/>
      <c r="D188" s="311"/>
      <c r="E188" s="311"/>
      <c r="F188" s="311"/>
      <c r="G188" s="311"/>
      <c r="H188" s="311"/>
      <c r="I188" s="311"/>
    </row>
    <row r="189" spans="2:9" ht="47.25" customHeight="1">
      <c r="B189" s="312" t="s">
        <v>236</v>
      </c>
      <c r="C189" s="312"/>
      <c r="D189" s="312"/>
      <c r="E189" s="312"/>
      <c r="F189" s="312"/>
      <c r="G189" s="312"/>
      <c r="H189" s="312"/>
      <c r="I189" s="312"/>
    </row>
    <row r="190" spans="2:9" ht="32.1" customHeight="1">
      <c r="B190" s="313" t="s">
        <v>237</v>
      </c>
      <c r="C190" s="313"/>
      <c r="D190" s="313"/>
      <c r="E190" s="313"/>
      <c r="F190" s="313"/>
      <c r="G190" s="313"/>
      <c r="H190" s="313"/>
      <c r="I190" s="313"/>
    </row>
    <row r="191" spans="2:9" ht="32.1" customHeight="1">
      <c r="B191" s="313" t="s">
        <v>238</v>
      </c>
      <c r="C191" s="313"/>
      <c r="D191" s="313"/>
      <c r="E191" s="313"/>
      <c r="F191" s="313"/>
      <c r="G191" s="313"/>
      <c r="H191" s="313"/>
      <c r="I191" s="313"/>
    </row>
    <row r="192" spans="2:9" ht="32.1" customHeight="1">
      <c r="B192" s="313" t="s">
        <v>239</v>
      </c>
      <c r="C192" s="313"/>
      <c r="D192" s="313"/>
      <c r="E192" s="313"/>
      <c r="F192" s="313"/>
      <c r="G192" s="313"/>
      <c r="H192" s="313"/>
      <c r="I192" s="313"/>
    </row>
    <row r="193" spans="2:9" ht="32.1" customHeight="1">
      <c r="B193" s="313" t="s">
        <v>240</v>
      </c>
      <c r="C193" s="313"/>
      <c r="D193" s="313"/>
      <c r="E193" s="313"/>
      <c r="F193" s="313"/>
      <c r="G193" s="313"/>
      <c r="H193" s="313"/>
      <c r="I193" s="313"/>
    </row>
    <row r="194" spans="2:9" ht="32.1" customHeight="1">
      <c r="B194" s="313" t="s">
        <v>241</v>
      </c>
      <c r="C194" s="313"/>
      <c r="D194" s="313"/>
      <c r="E194" s="313"/>
      <c r="F194" s="313"/>
      <c r="G194" s="313"/>
      <c r="H194" s="313"/>
      <c r="I194" s="313"/>
    </row>
    <row r="195" spans="2:9" ht="31.5" customHeight="1">
      <c r="B195" s="319"/>
      <c r="C195" s="319"/>
      <c r="D195" s="319"/>
      <c r="E195" s="319"/>
      <c r="F195" s="319"/>
      <c r="G195" s="319"/>
      <c r="H195" s="319"/>
      <c r="I195" s="319"/>
    </row>
    <row r="196" spans="2:9" ht="31.5" customHeight="1">
      <c r="B196" s="319"/>
      <c r="C196" s="319"/>
      <c r="D196" s="319"/>
      <c r="E196" s="319"/>
      <c r="F196" s="319"/>
      <c r="G196" s="319"/>
      <c r="H196" s="319"/>
      <c r="I196" s="319"/>
    </row>
    <row r="197" spans="2:9">
      <c r="B197" s="319"/>
      <c r="C197" s="319"/>
      <c r="D197" s="319"/>
      <c r="E197" s="319"/>
      <c r="F197" s="319"/>
      <c r="G197" s="319"/>
      <c r="H197" s="319"/>
      <c r="I197" s="319"/>
    </row>
    <row r="198" spans="2:9">
      <c r="B198" s="319"/>
      <c r="C198" s="319"/>
      <c r="D198" s="319"/>
      <c r="E198" s="319"/>
      <c r="F198" s="319"/>
      <c r="G198" s="319"/>
      <c r="H198" s="319"/>
      <c r="I198" s="319"/>
    </row>
    <row r="199" spans="2:9">
      <c r="B199" s="319"/>
      <c r="C199" s="319"/>
      <c r="D199" s="319"/>
      <c r="E199" s="319"/>
      <c r="F199" s="319"/>
      <c r="G199" s="319"/>
      <c r="H199" s="319"/>
      <c r="I199" s="319"/>
    </row>
    <row r="200" spans="2:9">
      <c r="B200" s="319"/>
      <c r="C200" s="319"/>
      <c r="D200" s="319"/>
      <c r="E200" s="319"/>
      <c r="F200" s="319"/>
      <c r="G200" s="319"/>
      <c r="H200" s="319"/>
      <c r="I200" s="319"/>
    </row>
    <row r="201" spans="2:9">
      <c r="B201" s="319"/>
      <c r="C201" s="319"/>
      <c r="D201" s="319"/>
      <c r="E201" s="319"/>
      <c r="F201" s="319"/>
      <c r="G201" s="319"/>
      <c r="H201" s="319"/>
      <c r="I201" s="319"/>
    </row>
    <row r="202" spans="2:9">
      <c r="B202" s="319"/>
      <c r="C202" s="319"/>
      <c r="D202" s="319"/>
      <c r="E202" s="319"/>
      <c r="F202" s="319"/>
      <c r="G202" s="319"/>
      <c r="H202" s="319"/>
      <c r="I202" s="319"/>
    </row>
    <row r="203" spans="2:9">
      <c r="B203" s="319"/>
      <c r="C203" s="319"/>
      <c r="D203" s="319"/>
      <c r="E203" s="319"/>
      <c r="F203" s="319"/>
      <c r="G203" s="319"/>
      <c r="H203" s="319"/>
      <c r="I203" s="319"/>
    </row>
    <row r="204" spans="2:9">
      <c r="B204" s="319"/>
      <c r="C204" s="319"/>
      <c r="D204" s="319"/>
      <c r="E204" s="319"/>
      <c r="F204" s="319"/>
      <c r="G204" s="319"/>
      <c r="H204" s="319"/>
      <c r="I204" s="319"/>
    </row>
    <row r="205" spans="2:9">
      <c r="B205" s="319"/>
      <c r="C205" s="319"/>
      <c r="D205" s="319"/>
      <c r="E205" s="319"/>
      <c r="F205" s="319"/>
      <c r="G205" s="319"/>
      <c r="H205" s="319"/>
      <c r="I205" s="319"/>
    </row>
    <row r="206" spans="2:9">
      <c r="B206" s="319"/>
      <c r="C206" s="319"/>
      <c r="D206" s="319"/>
      <c r="E206" s="319"/>
      <c r="F206" s="319"/>
      <c r="G206" s="319"/>
      <c r="H206" s="319"/>
      <c r="I206" s="319"/>
    </row>
    <row r="207" spans="2:9">
      <c r="B207" s="319"/>
      <c r="C207" s="319"/>
      <c r="D207" s="319"/>
      <c r="E207" s="319"/>
      <c r="F207" s="319"/>
      <c r="G207" s="319"/>
      <c r="H207" s="319"/>
      <c r="I207" s="319"/>
    </row>
    <row r="208" spans="2:9">
      <c r="B208" s="319"/>
      <c r="C208" s="319"/>
      <c r="D208" s="319"/>
      <c r="E208" s="319"/>
      <c r="F208" s="319"/>
      <c r="G208" s="319"/>
      <c r="H208" s="319"/>
      <c r="I208" s="319"/>
    </row>
    <row r="209" spans="2:9">
      <c r="B209" s="319"/>
      <c r="C209" s="319"/>
      <c r="D209" s="319"/>
      <c r="E209" s="319"/>
      <c r="F209" s="319"/>
      <c r="G209" s="319"/>
      <c r="H209" s="319"/>
      <c r="I209" s="319"/>
    </row>
    <row r="210" spans="2:9">
      <c r="B210" s="319"/>
      <c r="C210" s="319"/>
      <c r="D210" s="319"/>
      <c r="E210" s="319"/>
      <c r="F210" s="319"/>
      <c r="G210" s="319"/>
      <c r="H210" s="319"/>
      <c r="I210" s="319"/>
    </row>
    <row r="211" spans="2:9">
      <c r="B211" s="319"/>
      <c r="C211" s="319"/>
      <c r="D211" s="319"/>
      <c r="E211" s="319"/>
      <c r="F211" s="319"/>
      <c r="G211" s="319"/>
      <c r="H211" s="319"/>
      <c r="I211" s="319"/>
    </row>
    <row r="212" spans="2:9">
      <c r="B212" s="319"/>
      <c r="C212" s="319"/>
      <c r="D212" s="319"/>
      <c r="E212" s="319"/>
      <c r="F212" s="319"/>
      <c r="G212" s="319"/>
      <c r="H212" s="319"/>
      <c r="I212" s="319"/>
    </row>
    <row r="213" spans="2:9">
      <c r="B213" s="319"/>
      <c r="C213" s="319"/>
      <c r="D213" s="319"/>
      <c r="E213" s="319"/>
      <c r="F213" s="319"/>
      <c r="G213" s="319"/>
      <c r="H213" s="319"/>
      <c r="I213" s="319"/>
    </row>
    <row r="214" spans="2:9">
      <c r="B214" s="319"/>
      <c r="C214" s="319"/>
      <c r="D214" s="319"/>
      <c r="E214" s="319"/>
      <c r="F214" s="319"/>
      <c r="G214" s="319"/>
      <c r="H214" s="319"/>
      <c r="I214" s="319"/>
    </row>
    <row r="215" spans="2:9">
      <c r="B215" s="319"/>
      <c r="C215" s="319"/>
      <c r="D215" s="319"/>
      <c r="E215" s="319"/>
      <c r="F215" s="319"/>
      <c r="G215" s="319"/>
      <c r="H215" s="319"/>
      <c r="I215" s="319"/>
    </row>
  </sheetData>
  <mergeCells count="160">
    <mergeCell ref="B3:I3"/>
    <mergeCell ref="B35:I35"/>
    <mergeCell ref="B33:I33"/>
    <mergeCell ref="B213:I213"/>
    <mergeCell ref="B214:I214"/>
    <mergeCell ref="B215:I215"/>
    <mergeCell ref="B208:I208"/>
    <mergeCell ref="B209:I209"/>
    <mergeCell ref="B210:I210"/>
    <mergeCell ref="B211:I211"/>
    <mergeCell ref="B212:I212"/>
    <mergeCell ref="B203:I203"/>
    <mergeCell ref="B204:I204"/>
    <mergeCell ref="B205:I205"/>
    <mergeCell ref="B206:I206"/>
    <mergeCell ref="B207:I207"/>
    <mergeCell ref="B198:I198"/>
    <mergeCell ref="B199:I199"/>
    <mergeCell ref="B200:I200"/>
    <mergeCell ref="B201:I201"/>
    <mergeCell ref="B202:I202"/>
    <mergeCell ref="B193:I193"/>
    <mergeCell ref="B194:I194"/>
    <mergeCell ref="B195:I195"/>
    <mergeCell ref="B196:I196"/>
    <mergeCell ref="B197:I197"/>
    <mergeCell ref="B174:I174"/>
    <mergeCell ref="B175:I175"/>
    <mergeCell ref="B161:I161"/>
    <mergeCell ref="B188:I188"/>
    <mergeCell ref="B189:I189"/>
    <mergeCell ref="B190:I190"/>
    <mergeCell ref="B191:I191"/>
    <mergeCell ref="B192:I192"/>
    <mergeCell ref="B183:I183"/>
    <mergeCell ref="B184:I184"/>
    <mergeCell ref="B185:I185"/>
    <mergeCell ref="B186:I186"/>
    <mergeCell ref="B187:I187"/>
    <mergeCell ref="B148:I148"/>
    <mergeCell ref="B144:I144"/>
    <mergeCell ref="B145:I145"/>
    <mergeCell ref="B146:I146"/>
    <mergeCell ref="B179:I179"/>
    <mergeCell ref="B180:I180"/>
    <mergeCell ref="B181:I181"/>
    <mergeCell ref="B182:I182"/>
    <mergeCell ref="B176:I176"/>
    <mergeCell ref="B177:I177"/>
    <mergeCell ref="B178:I178"/>
    <mergeCell ref="B160:I160"/>
    <mergeCell ref="B162:I162"/>
    <mergeCell ref="B163:I163"/>
    <mergeCell ref="B164:I164"/>
    <mergeCell ref="B165:I165"/>
    <mergeCell ref="B166:I166"/>
    <mergeCell ref="B167:I167"/>
    <mergeCell ref="B168:I168"/>
    <mergeCell ref="B169:I169"/>
    <mergeCell ref="B170:I170"/>
    <mergeCell ref="B171:I171"/>
    <mergeCell ref="B172:I172"/>
    <mergeCell ref="B173:I173"/>
    <mergeCell ref="B63:I63"/>
    <mergeCell ref="B64:I64"/>
    <mergeCell ref="B65:I65"/>
    <mergeCell ref="B53:I53"/>
    <mergeCell ref="B157:I157"/>
    <mergeCell ref="B86:I86"/>
    <mergeCell ref="B124:I124"/>
    <mergeCell ref="B140:I140"/>
    <mergeCell ref="B151:I151"/>
    <mergeCell ref="B153:I153"/>
    <mergeCell ref="B154:I154"/>
    <mergeCell ref="B155:I155"/>
    <mergeCell ref="B156:I156"/>
    <mergeCell ref="B93:I93"/>
    <mergeCell ref="B134:I134"/>
    <mergeCell ref="B94:I94"/>
    <mergeCell ref="B95:I95"/>
    <mergeCell ref="B97:I97"/>
    <mergeCell ref="B125:I125"/>
    <mergeCell ref="B126:I126"/>
    <mergeCell ref="B127:I127"/>
    <mergeCell ref="B128:I128"/>
    <mergeCell ref="B129:I129"/>
    <mergeCell ref="B147:I147"/>
    <mergeCell ref="B62:I62"/>
    <mergeCell ref="B7:I7"/>
    <mergeCell ref="B18:I18"/>
    <mergeCell ref="B20:I20"/>
    <mergeCell ref="B21:I21"/>
    <mergeCell ref="B22:I22"/>
    <mergeCell ref="B23:I23"/>
    <mergeCell ref="B24:I24"/>
    <mergeCell ref="B25:I25"/>
    <mergeCell ref="B26:I26"/>
    <mergeCell ref="B27:I27"/>
    <mergeCell ref="B28:I28"/>
    <mergeCell ref="B29:I29"/>
    <mergeCell ref="B30:I30"/>
    <mergeCell ref="B31:I31"/>
    <mergeCell ref="B32:I32"/>
    <mergeCell ref="B38:I38"/>
    <mergeCell ref="B44:I44"/>
    <mergeCell ref="B46:I46"/>
    <mergeCell ref="B47:I47"/>
    <mergeCell ref="B45:I45"/>
    <mergeCell ref="B48:I48"/>
    <mergeCell ref="B49:I49"/>
    <mergeCell ref="B51:I51"/>
    <mergeCell ref="B135:I135"/>
    <mergeCell ref="B136:I136"/>
    <mergeCell ref="B137:I137"/>
    <mergeCell ref="B141:I141"/>
    <mergeCell ref="B142:I142"/>
    <mergeCell ref="B130:I130"/>
    <mergeCell ref="B131:I131"/>
    <mergeCell ref="B132:I132"/>
    <mergeCell ref="B133:I133"/>
    <mergeCell ref="B106:I106"/>
    <mergeCell ref="B107:I107"/>
    <mergeCell ref="B109:I109"/>
    <mergeCell ref="B110:I110"/>
    <mergeCell ref="B111:I111"/>
    <mergeCell ref="B112:I112"/>
    <mergeCell ref="B80:I80"/>
    <mergeCell ref="B81:I81"/>
    <mergeCell ref="B82:I82"/>
    <mergeCell ref="B83:I83"/>
    <mergeCell ref="B87:I87"/>
    <mergeCell ref="B89:I89"/>
    <mergeCell ref="B90:I90"/>
    <mergeCell ref="B91:I91"/>
    <mergeCell ref="B92:I92"/>
    <mergeCell ref="B108:I108"/>
    <mergeCell ref="B50:I50"/>
    <mergeCell ref="B67:I67"/>
    <mergeCell ref="B117:I117"/>
    <mergeCell ref="B118:I118"/>
    <mergeCell ref="B119:I119"/>
    <mergeCell ref="B69:I69"/>
    <mergeCell ref="B66:I66"/>
    <mergeCell ref="B68:I68"/>
    <mergeCell ref="B152:I152"/>
    <mergeCell ref="B143:I143"/>
    <mergeCell ref="B79:I79"/>
    <mergeCell ref="B70:I70"/>
    <mergeCell ref="B113:I113"/>
    <mergeCell ref="B114:I114"/>
    <mergeCell ref="B115:I115"/>
    <mergeCell ref="B116:I116"/>
    <mergeCell ref="B100:I100"/>
    <mergeCell ref="B101:I101"/>
    <mergeCell ref="B120:I120"/>
    <mergeCell ref="B123:I123"/>
    <mergeCell ref="B121:I121"/>
    <mergeCell ref="B103:I103"/>
    <mergeCell ref="B104:I104"/>
    <mergeCell ref="B105:I105"/>
  </mergeCells>
  <printOptions horizontalCentered="1"/>
  <pageMargins left="0.19685039370078741" right="0.47244094488188981" top="0.39370078740157483" bottom="0.82677165354330717" header="0" footer="0.47244094488188981"/>
  <pageSetup orientation="portrait" horizontalDpi="300" verticalDpi="300" r:id="rId1"/>
  <headerFooter>
    <oddHeader>&amp;L&amp;KFF0000Introducción&amp;RFecha de impresión: &amp;D</oddHeader>
    <oddFooter>&amp;L&amp;Z&amp;F
Libro: &amp;F
Hoja: &amp;A&amp;R
&amp;8Pág. &amp;P de &amp;N</oddFooter>
  </headerFooter>
  <drawing r:id="rId2"/>
  <legacyDrawing r:id="rId3"/>
  <oleObjects>
    <mc:AlternateContent xmlns:mc="http://schemas.openxmlformats.org/markup-compatibility/2006">
      <mc:Choice Requires="x14">
        <oleObject progId="Equation.3" shapeId="4097" r:id="rId4">
          <objectPr defaultSize="0" autoPict="0" r:id="rId5">
            <anchor moveWithCells="1" sizeWithCells="1">
              <from>
                <xdr:col>3</xdr:col>
                <xdr:colOff>213360</xdr:colOff>
                <xdr:row>70</xdr:row>
                <xdr:rowOff>137160</xdr:rowOff>
              </from>
              <to>
                <xdr:col>6</xdr:col>
                <xdr:colOff>388620</xdr:colOff>
                <xdr:row>70</xdr:row>
                <xdr:rowOff>586740</xdr:rowOff>
              </to>
            </anchor>
          </objectPr>
        </oleObject>
      </mc:Choice>
      <mc:Fallback>
        <oleObject progId="Equation.3" shapeId="4097" r:id="rId4"/>
      </mc:Fallback>
    </mc:AlternateContent>
    <mc:AlternateContent xmlns:mc="http://schemas.openxmlformats.org/markup-compatibility/2006">
      <mc:Choice Requires="x14">
        <oleObject progId="Equation.3" shapeId="4104" r:id="rId6">
          <objectPr defaultSize="0" autoPict="0" r:id="rId7">
            <anchor moveWithCells="1" sizeWithCells="1">
              <from>
                <xdr:col>3</xdr:col>
                <xdr:colOff>556260</xdr:colOff>
                <xdr:row>71</xdr:row>
                <xdr:rowOff>38100</xdr:rowOff>
              </from>
              <to>
                <xdr:col>6</xdr:col>
                <xdr:colOff>53340</xdr:colOff>
                <xdr:row>71</xdr:row>
                <xdr:rowOff>426720</xdr:rowOff>
              </to>
            </anchor>
          </objectPr>
        </oleObject>
      </mc:Choice>
      <mc:Fallback>
        <oleObject progId="Equation.3" shapeId="4104" r:id="rId6"/>
      </mc:Fallback>
    </mc:AlternateContent>
    <mc:AlternateContent xmlns:mc="http://schemas.openxmlformats.org/markup-compatibility/2006">
      <mc:Choice Requires="x14">
        <oleObject progId="Equation.3" shapeId="4103" r:id="rId8">
          <objectPr defaultSize="0" autoPict="0" r:id="rId9">
            <anchor moveWithCells="1" sizeWithCells="1">
              <from>
                <xdr:col>2</xdr:col>
                <xdr:colOff>45720</xdr:colOff>
                <xdr:row>72</xdr:row>
                <xdr:rowOff>38100</xdr:rowOff>
              </from>
              <to>
                <xdr:col>7</xdr:col>
                <xdr:colOff>563880</xdr:colOff>
                <xdr:row>72</xdr:row>
                <xdr:rowOff>480060</xdr:rowOff>
              </to>
            </anchor>
          </objectPr>
        </oleObject>
      </mc:Choice>
      <mc:Fallback>
        <oleObject progId="Equation.3" shapeId="4103" r:id="rId8"/>
      </mc:Fallback>
    </mc:AlternateContent>
    <mc:AlternateContent xmlns:mc="http://schemas.openxmlformats.org/markup-compatibility/2006">
      <mc:Choice Requires="x14">
        <oleObject progId="Equation.3" shapeId="4105" r:id="rId10">
          <objectPr defaultSize="0" autoPict="0" r:id="rId11">
            <anchor moveWithCells="1" sizeWithCells="1">
              <from>
                <xdr:col>3</xdr:col>
                <xdr:colOff>586740</xdr:colOff>
                <xdr:row>73</xdr:row>
                <xdr:rowOff>60960</xdr:rowOff>
              </from>
              <to>
                <xdr:col>6</xdr:col>
                <xdr:colOff>45720</xdr:colOff>
                <xdr:row>73</xdr:row>
                <xdr:rowOff>441960</xdr:rowOff>
              </to>
            </anchor>
          </objectPr>
        </oleObject>
      </mc:Choice>
      <mc:Fallback>
        <oleObject progId="Equation.3" shapeId="4105" r:id="rId10"/>
      </mc:Fallback>
    </mc:AlternateContent>
    <mc:AlternateContent xmlns:mc="http://schemas.openxmlformats.org/markup-compatibility/2006">
      <mc:Choice Requires="x14">
        <oleObject progId="Equation.3" shapeId="4115" r:id="rId12">
          <objectPr defaultSize="0" autoPict="0" r:id="rId13">
            <anchor moveWithCells="1" sizeWithCells="1">
              <from>
                <xdr:col>4</xdr:col>
                <xdr:colOff>403860</xdr:colOff>
                <xdr:row>74</xdr:row>
                <xdr:rowOff>68580</xdr:rowOff>
              </from>
              <to>
                <xdr:col>5</xdr:col>
                <xdr:colOff>205740</xdr:colOff>
                <xdr:row>74</xdr:row>
                <xdr:rowOff>228600</xdr:rowOff>
              </to>
            </anchor>
          </objectPr>
        </oleObject>
      </mc:Choice>
      <mc:Fallback>
        <oleObject progId="Equation.3" shapeId="4115" r:id="rId12"/>
      </mc:Fallback>
    </mc:AlternateContent>
    <mc:AlternateContent xmlns:mc="http://schemas.openxmlformats.org/markup-compatibility/2006">
      <mc:Choice Requires="x14">
        <oleObject progId="Equation.3" shapeId="4116" r:id="rId14">
          <objectPr defaultSize="0" autoPict="0" r:id="rId15">
            <anchor moveWithCells="1" sizeWithCells="1">
              <from>
                <xdr:col>3</xdr:col>
                <xdr:colOff>175260</xdr:colOff>
                <xdr:row>75</xdr:row>
                <xdr:rowOff>38100</xdr:rowOff>
              </from>
              <to>
                <xdr:col>6</xdr:col>
                <xdr:colOff>358140</xdr:colOff>
                <xdr:row>75</xdr:row>
                <xdr:rowOff>449580</xdr:rowOff>
              </to>
            </anchor>
          </objectPr>
        </oleObject>
      </mc:Choice>
      <mc:Fallback>
        <oleObject progId="Equation.3" shapeId="4116" r:id="rId14"/>
      </mc:Fallback>
    </mc:AlternateContent>
    <mc:AlternateContent xmlns:mc="http://schemas.openxmlformats.org/markup-compatibility/2006">
      <mc:Choice Requires="x14">
        <oleObject progId="Equation.3" shapeId="4118" r:id="rId16">
          <objectPr defaultSize="0" autoPict="0" r:id="rId17">
            <anchor moveWithCells="1" sizeWithCells="1">
              <from>
                <xdr:col>3</xdr:col>
                <xdr:colOff>426720</xdr:colOff>
                <xdr:row>76</xdr:row>
                <xdr:rowOff>45720</xdr:rowOff>
              </from>
              <to>
                <xdr:col>6</xdr:col>
                <xdr:colOff>175260</xdr:colOff>
                <xdr:row>76</xdr:row>
                <xdr:rowOff>441960</xdr:rowOff>
              </to>
            </anchor>
          </objectPr>
        </oleObject>
      </mc:Choice>
      <mc:Fallback>
        <oleObject progId="Equation.3" shapeId="4118" r:id="rId16"/>
      </mc:Fallback>
    </mc:AlternateContent>
    <mc:AlternateContent xmlns:mc="http://schemas.openxmlformats.org/markup-compatibility/2006">
      <mc:Choice Requires="x14">
        <oleObject progId="Equation.3" shapeId="4119" r:id="rId18">
          <objectPr defaultSize="0" autoPict="0" r:id="rId19">
            <anchor moveWithCells="1" sizeWithCells="1">
              <from>
                <xdr:col>3</xdr:col>
                <xdr:colOff>68580</xdr:colOff>
                <xdr:row>54</xdr:row>
                <xdr:rowOff>30480</xdr:rowOff>
              </from>
              <to>
                <xdr:col>6</xdr:col>
                <xdr:colOff>533400</xdr:colOff>
                <xdr:row>54</xdr:row>
                <xdr:rowOff>502920</xdr:rowOff>
              </to>
            </anchor>
          </objectPr>
        </oleObject>
      </mc:Choice>
      <mc:Fallback>
        <oleObject progId="Equation.3" shapeId="4119" r:id="rId18"/>
      </mc:Fallback>
    </mc:AlternateContent>
    <mc:AlternateContent xmlns:mc="http://schemas.openxmlformats.org/markup-compatibility/2006">
      <mc:Choice Requires="x14">
        <oleObject progId="Equation.3" shapeId="4120" r:id="rId20">
          <objectPr defaultSize="0" autoPict="0" r:id="rId21">
            <anchor moveWithCells="1" sizeWithCells="1">
              <from>
                <xdr:col>3</xdr:col>
                <xdr:colOff>160020</xdr:colOff>
                <xdr:row>55</xdr:row>
                <xdr:rowOff>30480</xdr:rowOff>
              </from>
              <to>
                <xdr:col>6</xdr:col>
                <xdr:colOff>441960</xdr:colOff>
                <xdr:row>55</xdr:row>
                <xdr:rowOff>419100</xdr:rowOff>
              </to>
            </anchor>
          </objectPr>
        </oleObject>
      </mc:Choice>
      <mc:Fallback>
        <oleObject progId="Equation.3" shapeId="4120" r:id="rId20"/>
      </mc:Fallback>
    </mc:AlternateContent>
    <mc:AlternateContent xmlns:mc="http://schemas.openxmlformats.org/markup-compatibility/2006">
      <mc:Choice Requires="x14">
        <oleObject progId="Equation.3" shapeId="4121" r:id="rId22">
          <objectPr defaultSize="0" autoPict="0" r:id="rId23">
            <anchor moveWithCells="1" sizeWithCells="1">
              <from>
                <xdr:col>4</xdr:col>
                <xdr:colOff>350520</xdr:colOff>
                <xdr:row>56</xdr:row>
                <xdr:rowOff>15240</xdr:rowOff>
              </from>
              <to>
                <xdr:col>5</xdr:col>
                <xdr:colOff>350520</xdr:colOff>
                <xdr:row>60</xdr:row>
                <xdr:rowOff>30480</xdr:rowOff>
              </to>
            </anchor>
          </objectPr>
        </oleObject>
      </mc:Choice>
      <mc:Fallback>
        <oleObject progId="Equation.3" shapeId="4121" r:id="rId22"/>
      </mc:Fallback>
    </mc:AlternateContent>
  </oleObjec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000"/>
    <pageSetUpPr fitToPage="1"/>
  </sheetPr>
  <dimension ref="B4:S104"/>
  <sheetViews>
    <sheetView showGridLines="0" showRowColHeaders="0" zoomScale="150" zoomScaleNormal="150" workbookViewId="0"/>
  </sheetViews>
  <sheetFormatPr baseColWidth="10" defaultColWidth="11.44140625" defaultRowHeight="15"/>
  <cols>
    <col min="1" max="1" width="26.44140625" style="1" customWidth="1"/>
    <col min="2" max="2" width="56.109375" style="86" customWidth="1"/>
    <col min="3" max="3" width="13.33203125" style="1" customWidth="1"/>
    <col min="4" max="4" width="11.44140625" style="1"/>
    <col min="5" max="5" width="11.5546875" style="1" customWidth="1"/>
    <col min="6" max="16384" width="11.44140625" style="1"/>
  </cols>
  <sheetData>
    <row r="4" spans="2:6" ht="70.5" customHeight="1">
      <c r="B4" s="1"/>
      <c r="C4" s="87"/>
      <c r="D4" s="87"/>
      <c r="E4" s="87"/>
      <c r="F4" s="87"/>
    </row>
    <row r="6" spans="2:6" ht="15.6" thickBot="1"/>
    <row r="7" spans="2:6" ht="16.2" thickTop="1">
      <c r="B7" s="154" t="s">
        <v>306</v>
      </c>
      <c r="C7" s="100">
        <v>1000</v>
      </c>
    </row>
    <row r="8" spans="2:6" ht="18">
      <c r="B8" s="155" t="s">
        <v>307</v>
      </c>
      <c r="C8" s="101">
        <v>0.1</v>
      </c>
    </row>
    <row r="9" spans="2:6" ht="18">
      <c r="B9" s="155" t="s">
        <v>308</v>
      </c>
      <c r="C9" s="101">
        <v>0.1</v>
      </c>
    </row>
    <row r="10" spans="2:6" ht="18">
      <c r="B10" s="155" t="s">
        <v>309</v>
      </c>
      <c r="C10" s="101">
        <v>0.1</v>
      </c>
    </row>
    <row r="11" spans="2:6" ht="18">
      <c r="B11" s="155" t="s">
        <v>108</v>
      </c>
      <c r="C11" s="101">
        <v>1</v>
      </c>
    </row>
    <row r="12" spans="2:6" ht="18">
      <c r="B12" s="155" t="s">
        <v>109</v>
      </c>
      <c r="C12" s="103">
        <v>100</v>
      </c>
    </row>
    <row r="13" spans="2:6" ht="18">
      <c r="B13" s="155" t="s">
        <v>110</v>
      </c>
      <c r="C13" s="103">
        <v>20</v>
      </c>
    </row>
    <row r="14" spans="2:6" ht="18">
      <c r="B14" s="155" t="s">
        <v>111</v>
      </c>
      <c r="C14" s="103">
        <v>30</v>
      </c>
    </row>
    <row r="15" spans="2:6" ht="18">
      <c r="B15" s="155" t="s">
        <v>112</v>
      </c>
      <c r="C15" s="103">
        <v>1000</v>
      </c>
    </row>
    <row r="16" spans="2:6" ht="16.2">
      <c r="B16" s="155" t="s">
        <v>113</v>
      </c>
      <c r="C16" s="103">
        <v>1</v>
      </c>
    </row>
    <row r="17" spans="2:19" ht="16.2">
      <c r="B17" s="155" t="s">
        <v>114</v>
      </c>
      <c r="C17" s="102">
        <v>0.01</v>
      </c>
    </row>
    <row r="18" spans="2:19" ht="16.2">
      <c r="B18" s="155" t="s">
        <v>115</v>
      </c>
      <c r="C18" s="102">
        <v>0.01</v>
      </c>
    </row>
    <row r="19" spans="2:19" ht="16.2" thickBot="1">
      <c r="B19" s="156" t="s">
        <v>81</v>
      </c>
      <c r="C19" s="104">
        <v>5.0000000000000001E-3</v>
      </c>
      <c r="D19" s="91"/>
      <c r="E19" s="91"/>
      <c r="F19" s="91"/>
      <c r="G19" s="91"/>
      <c r="H19" s="91"/>
      <c r="I19" s="91"/>
      <c r="J19" s="91"/>
      <c r="K19" s="91"/>
      <c r="L19" s="91"/>
      <c r="M19" s="91"/>
      <c r="N19" s="91"/>
      <c r="O19" s="91"/>
      <c r="P19" s="91"/>
      <c r="Q19" s="91"/>
      <c r="R19" s="91"/>
      <c r="S19" s="91"/>
    </row>
    <row r="20" spans="2:19" ht="15.6" thickTop="1">
      <c r="B20" s="1"/>
      <c r="D20" s="91"/>
      <c r="E20" s="91"/>
      <c r="F20" s="91"/>
      <c r="G20" s="91"/>
      <c r="H20" s="91"/>
      <c r="I20" s="91"/>
      <c r="J20" s="91"/>
      <c r="K20" s="91"/>
      <c r="L20" s="91"/>
      <c r="M20" s="91"/>
      <c r="N20" s="91"/>
      <c r="O20" s="91"/>
      <c r="P20" s="91"/>
      <c r="Q20" s="91"/>
    </row>
    <row r="21" spans="2:19">
      <c r="F21" s="91"/>
      <c r="G21" s="91"/>
      <c r="H21" s="91"/>
      <c r="I21" s="91"/>
      <c r="J21" s="91"/>
      <c r="K21" s="91"/>
      <c r="L21" s="91"/>
      <c r="M21" s="91"/>
      <c r="N21" s="91"/>
      <c r="O21" s="91"/>
      <c r="P21" s="91"/>
      <c r="Q21" s="91"/>
      <c r="R21" s="91"/>
      <c r="S21" s="91"/>
    </row>
    <row r="22" spans="2:19">
      <c r="F22" s="91"/>
      <c r="G22" s="91"/>
      <c r="H22" s="91"/>
      <c r="I22" s="91"/>
      <c r="J22" s="91"/>
      <c r="K22" s="91"/>
      <c r="L22" s="91"/>
      <c r="M22" s="91"/>
      <c r="N22" s="91"/>
      <c r="O22" s="91"/>
      <c r="P22" s="91"/>
      <c r="Q22" s="91"/>
      <c r="R22" s="91"/>
      <c r="S22" s="91"/>
    </row>
    <row r="23" spans="2:19">
      <c r="F23" s="91"/>
      <c r="G23" s="91"/>
      <c r="H23" s="91"/>
      <c r="I23" s="91"/>
      <c r="J23" s="91"/>
      <c r="K23" s="91"/>
      <c r="L23" s="91"/>
      <c r="M23" s="91"/>
      <c r="N23" s="91"/>
      <c r="O23" s="91"/>
      <c r="P23" s="91"/>
      <c r="Q23" s="91"/>
      <c r="R23" s="91"/>
      <c r="S23" s="91"/>
    </row>
    <row r="24" spans="2:19" ht="33.75" customHeight="1">
      <c r="D24" s="105"/>
      <c r="F24" s="91"/>
      <c r="G24" s="91"/>
      <c r="H24" s="91"/>
      <c r="I24" s="91"/>
      <c r="J24" s="91"/>
      <c r="K24" s="91"/>
      <c r="L24" s="91"/>
      <c r="M24" s="91"/>
      <c r="N24" s="91"/>
      <c r="O24" s="91"/>
      <c r="P24" s="91"/>
      <c r="Q24" s="91"/>
      <c r="R24" s="91"/>
      <c r="S24" s="91"/>
    </row>
    <row r="25" spans="2:19" ht="34.5" customHeight="1">
      <c r="D25" s="106"/>
      <c r="F25" s="91"/>
      <c r="G25" s="91"/>
      <c r="H25" s="91"/>
      <c r="I25" s="91"/>
      <c r="J25" s="91"/>
      <c r="K25" s="91"/>
      <c r="L25" s="91"/>
      <c r="M25" s="91"/>
      <c r="N25" s="91"/>
      <c r="O25" s="91"/>
      <c r="P25" s="91"/>
      <c r="Q25" s="91"/>
      <c r="R25" s="91"/>
      <c r="S25" s="91"/>
    </row>
    <row r="26" spans="2:19" ht="19.5" customHeight="1">
      <c r="D26" s="106"/>
      <c r="E26" s="106"/>
      <c r="F26" s="91"/>
      <c r="G26" s="91"/>
      <c r="H26" s="91"/>
      <c r="I26" s="91"/>
      <c r="J26" s="91"/>
      <c r="K26" s="91"/>
      <c r="L26" s="91"/>
      <c r="M26" s="91"/>
      <c r="N26" s="91"/>
      <c r="O26" s="91"/>
      <c r="P26" s="91"/>
      <c r="Q26" s="91"/>
      <c r="R26" s="91"/>
      <c r="S26" s="91"/>
    </row>
    <row r="27" spans="2:19" ht="12.75" customHeight="1">
      <c r="B27" s="90"/>
      <c r="C27" s="91"/>
      <c r="D27" s="91"/>
      <c r="E27" s="91"/>
      <c r="F27" s="91"/>
      <c r="G27" s="91"/>
      <c r="H27" s="91"/>
      <c r="I27" s="91"/>
      <c r="J27" s="91"/>
      <c r="K27" s="91"/>
      <c r="L27" s="91"/>
      <c r="M27" s="91"/>
      <c r="N27" s="91"/>
      <c r="O27" s="91"/>
      <c r="P27" s="91"/>
      <c r="Q27" s="91"/>
      <c r="R27" s="91"/>
      <c r="S27" s="91"/>
    </row>
    <row r="28" spans="2:19" ht="12.75" customHeight="1">
      <c r="B28" s="90"/>
      <c r="C28" s="91"/>
      <c r="D28" s="91"/>
      <c r="E28" s="91"/>
      <c r="F28" s="91"/>
      <c r="G28" s="91"/>
      <c r="H28" s="91"/>
      <c r="I28" s="91"/>
      <c r="J28" s="91"/>
      <c r="K28" s="91"/>
      <c r="L28" s="91"/>
      <c r="M28" s="91"/>
      <c r="N28" s="91"/>
      <c r="O28" s="91"/>
      <c r="P28" s="91"/>
      <c r="Q28" s="91"/>
      <c r="R28" s="91"/>
      <c r="S28" s="91"/>
    </row>
    <row r="29" spans="2:19" ht="12.75" customHeight="1">
      <c r="B29" s="90"/>
      <c r="C29" s="91"/>
      <c r="D29" s="91"/>
      <c r="E29" s="91"/>
      <c r="F29" s="91"/>
      <c r="G29" s="91"/>
      <c r="H29" s="91"/>
      <c r="I29" s="91"/>
      <c r="J29" s="91"/>
      <c r="K29" s="91"/>
      <c r="L29" s="91"/>
      <c r="M29" s="91"/>
      <c r="N29" s="91"/>
      <c r="O29" s="91"/>
      <c r="P29" s="91"/>
      <c r="Q29" s="91"/>
      <c r="R29" s="91"/>
      <c r="S29" s="91"/>
    </row>
    <row r="30" spans="2:19" ht="12.75" customHeight="1">
      <c r="B30" s="90"/>
      <c r="C30" s="91"/>
      <c r="D30" s="92"/>
      <c r="E30" s="92"/>
      <c r="F30" s="92"/>
      <c r="G30" s="92"/>
      <c r="H30" s="92"/>
      <c r="I30" s="88"/>
      <c r="N30" s="91"/>
      <c r="O30" s="91"/>
      <c r="P30" s="91"/>
      <c r="Q30" s="91"/>
      <c r="R30" s="91"/>
      <c r="S30" s="91"/>
    </row>
    <row r="31" spans="2:19" ht="12.75" customHeight="1">
      <c r="B31" s="90"/>
      <c r="C31" s="91"/>
      <c r="D31" s="92"/>
      <c r="E31" s="92"/>
      <c r="F31" s="92"/>
      <c r="G31" s="92"/>
      <c r="H31" s="92"/>
      <c r="I31" s="89"/>
      <c r="J31" s="93"/>
      <c r="K31" s="94"/>
      <c r="N31" s="91"/>
      <c r="O31" s="91"/>
      <c r="P31" s="91"/>
      <c r="Q31" s="91"/>
      <c r="R31" s="91"/>
      <c r="S31" s="91"/>
    </row>
    <row r="32" spans="2:19" ht="12.75" customHeight="1">
      <c r="B32" s="90"/>
      <c r="C32" s="91"/>
      <c r="D32" s="92"/>
      <c r="E32" s="92"/>
      <c r="F32" s="92"/>
      <c r="G32" s="92"/>
      <c r="H32" s="92"/>
      <c r="I32" s="89"/>
      <c r="J32" s="93"/>
      <c r="K32" s="94"/>
      <c r="N32" s="91"/>
      <c r="O32" s="91"/>
      <c r="P32" s="91"/>
      <c r="Q32" s="91"/>
      <c r="R32" s="91"/>
      <c r="S32" s="91"/>
    </row>
    <row r="33" spans="2:19" ht="12.75" customHeight="1">
      <c r="B33" s="90"/>
      <c r="C33" s="91"/>
      <c r="D33" s="92"/>
      <c r="E33" s="92"/>
      <c r="F33" s="92"/>
      <c r="G33" s="92"/>
      <c r="H33" s="92"/>
      <c r="I33" s="89"/>
      <c r="J33" s="93"/>
      <c r="K33" s="94"/>
      <c r="N33" s="91"/>
      <c r="O33" s="91"/>
      <c r="P33" s="91"/>
      <c r="Q33" s="91"/>
      <c r="R33" s="91"/>
      <c r="S33" s="91"/>
    </row>
    <row r="34" spans="2:19" ht="12.75" customHeight="1">
      <c r="B34" s="90"/>
      <c r="C34" s="91"/>
      <c r="D34" s="92"/>
      <c r="E34" s="92"/>
      <c r="F34" s="92"/>
      <c r="G34" s="92"/>
      <c r="H34" s="92"/>
      <c r="I34" s="89"/>
      <c r="J34" s="93"/>
      <c r="K34" s="94"/>
      <c r="N34" s="91"/>
      <c r="O34" s="91"/>
      <c r="P34" s="91"/>
      <c r="Q34" s="91"/>
      <c r="R34" s="91"/>
      <c r="S34" s="91"/>
    </row>
    <row r="35" spans="2:19" ht="12.75" customHeight="1">
      <c r="B35" s="90"/>
      <c r="C35" s="91"/>
      <c r="N35" s="91"/>
      <c r="O35" s="91"/>
      <c r="P35" s="91"/>
      <c r="Q35" s="91"/>
      <c r="R35" s="91"/>
      <c r="S35" s="91"/>
    </row>
    <row r="36" spans="2:19" ht="12.75" customHeight="1">
      <c r="B36" s="90"/>
      <c r="C36" s="91"/>
      <c r="D36" s="92"/>
      <c r="E36" s="92"/>
      <c r="F36" s="92"/>
      <c r="G36" s="92"/>
      <c r="H36" s="92"/>
      <c r="N36" s="91"/>
      <c r="O36" s="91"/>
      <c r="P36" s="91"/>
      <c r="Q36" s="91"/>
      <c r="R36" s="91"/>
      <c r="S36" s="91"/>
    </row>
    <row r="37" spans="2:19">
      <c r="B37" s="90"/>
      <c r="C37" s="91"/>
      <c r="D37" s="92"/>
      <c r="E37" s="92"/>
      <c r="F37" s="92"/>
      <c r="G37" s="92"/>
      <c r="H37" s="92"/>
      <c r="N37" s="91"/>
      <c r="O37" s="91"/>
      <c r="P37" s="91"/>
      <c r="Q37" s="91"/>
      <c r="R37" s="91"/>
      <c r="S37" s="91"/>
    </row>
    <row r="38" spans="2:19">
      <c r="B38" s="90"/>
      <c r="C38" s="91"/>
      <c r="D38" s="92"/>
      <c r="E38" s="92"/>
      <c r="F38" s="92"/>
      <c r="G38" s="92"/>
      <c r="H38" s="92"/>
      <c r="N38" s="91"/>
      <c r="O38" s="91"/>
      <c r="P38" s="91"/>
      <c r="Q38" s="91"/>
      <c r="R38" s="91"/>
      <c r="S38" s="91"/>
    </row>
    <row r="39" spans="2:19">
      <c r="B39" s="90"/>
      <c r="C39" s="91"/>
      <c r="D39" s="92"/>
      <c r="E39" s="92"/>
      <c r="F39" s="92"/>
      <c r="G39" s="92"/>
      <c r="H39" s="92"/>
      <c r="N39" s="91"/>
      <c r="O39" s="91"/>
      <c r="P39" s="91"/>
      <c r="Q39" s="91"/>
      <c r="R39" s="91"/>
      <c r="S39" s="91"/>
    </row>
    <row r="40" spans="2:19">
      <c r="B40" s="90"/>
      <c r="C40" s="91"/>
      <c r="N40" s="91"/>
      <c r="O40" s="91"/>
      <c r="P40" s="91"/>
      <c r="Q40" s="91"/>
      <c r="R40" s="91"/>
      <c r="S40" s="91"/>
    </row>
    <row r="41" spans="2:19">
      <c r="B41" s="90"/>
      <c r="C41" s="91"/>
      <c r="E41" s="92"/>
      <c r="F41" s="92"/>
      <c r="G41" s="92"/>
      <c r="H41" s="92"/>
      <c r="I41" s="94"/>
      <c r="N41" s="91"/>
      <c r="O41" s="91"/>
      <c r="P41" s="91"/>
      <c r="Q41" s="91"/>
      <c r="R41" s="91"/>
      <c r="S41" s="91"/>
    </row>
    <row r="42" spans="2:19">
      <c r="B42" s="90"/>
      <c r="C42" s="91"/>
      <c r="E42" s="92"/>
      <c r="F42" s="92"/>
      <c r="G42" s="92"/>
      <c r="H42" s="92"/>
      <c r="N42" s="91"/>
      <c r="O42" s="91"/>
      <c r="P42" s="91"/>
      <c r="Q42" s="91"/>
      <c r="R42" s="91"/>
      <c r="S42" s="91"/>
    </row>
    <row r="43" spans="2:19">
      <c r="B43" s="90"/>
      <c r="C43" s="91"/>
      <c r="E43" s="92"/>
      <c r="F43" s="92"/>
      <c r="G43" s="92"/>
      <c r="H43" s="92"/>
      <c r="N43" s="91"/>
      <c r="O43" s="91"/>
      <c r="P43" s="91"/>
      <c r="Q43" s="91"/>
      <c r="R43" s="91"/>
      <c r="S43" s="91"/>
    </row>
    <row r="44" spans="2:19">
      <c r="B44" s="90"/>
      <c r="C44" s="91"/>
      <c r="D44" s="91"/>
      <c r="E44" s="91"/>
      <c r="F44" s="91"/>
      <c r="G44" s="91"/>
      <c r="H44" s="91"/>
      <c r="I44" s="91"/>
      <c r="J44" s="91"/>
      <c r="K44" s="91"/>
      <c r="L44" s="91"/>
      <c r="M44" s="91"/>
      <c r="N44" s="91"/>
      <c r="O44" s="91"/>
      <c r="P44" s="91"/>
      <c r="Q44" s="91"/>
      <c r="R44" s="91"/>
      <c r="S44" s="91"/>
    </row>
    <row r="45" spans="2:19">
      <c r="B45" s="90"/>
      <c r="C45" s="91"/>
      <c r="D45" s="91"/>
      <c r="E45" s="91"/>
      <c r="F45" s="91"/>
      <c r="G45" s="91"/>
      <c r="H45" s="91"/>
      <c r="I45" s="91"/>
      <c r="J45" s="91"/>
      <c r="K45" s="91"/>
      <c r="L45" s="91"/>
      <c r="M45" s="91"/>
      <c r="N45" s="91"/>
      <c r="O45" s="91"/>
      <c r="P45" s="91"/>
      <c r="Q45" s="91"/>
      <c r="R45" s="91"/>
      <c r="S45" s="91"/>
    </row>
    <row r="46" spans="2:19">
      <c r="B46" s="90"/>
      <c r="C46" s="91"/>
      <c r="D46" s="91"/>
      <c r="E46" s="91"/>
      <c r="F46" s="91"/>
      <c r="G46" s="91"/>
      <c r="H46" s="91"/>
      <c r="I46" s="91"/>
      <c r="J46" s="91"/>
      <c r="K46" s="91"/>
      <c r="L46" s="91"/>
      <c r="M46" s="91"/>
      <c r="N46" s="91"/>
      <c r="O46" s="91"/>
      <c r="P46" s="91"/>
      <c r="Q46" s="91"/>
      <c r="R46" s="91"/>
      <c r="S46" s="91"/>
    </row>
    <row r="47" spans="2:19">
      <c r="B47" s="90"/>
      <c r="C47" s="91"/>
      <c r="D47" s="91"/>
      <c r="E47" s="91"/>
      <c r="F47" s="91"/>
      <c r="G47" s="91"/>
      <c r="H47" s="91"/>
      <c r="I47" s="91"/>
      <c r="J47" s="91"/>
      <c r="K47" s="91"/>
      <c r="L47" s="91"/>
      <c r="M47" s="91"/>
      <c r="N47" s="91"/>
      <c r="O47" s="91"/>
      <c r="P47" s="91"/>
      <c r="Q47" s="91"/>
      <c r="R47" s="91"/>
      <c r="S47" s="91"/>
    </row>
    <row r="48" spans="2:19">
      <c r="B48" s="90"/>
      <c r="C48" s="91"/>
      <c r="D48" s="91"/>
      <c r="E48" s="91"/>
      <c r="F48" s="91"/>
      <c r="G48" s="91"/>
      <c r="H48" s="91"/>
      <c r="I48" s="91"/>
      <c r="J48" s="91"/>
      <c r="K48" s="91"/>
      <c r="L48" s="91"/>
      <c r="M48" s="91"/>
      <c r="N48" s="91"/>
      <c r="O48" s="91"/>
      <c r="P48" s="91"/>
      <c r="Q48" s="91"/>
      <c r="R48" s="91"/>
      <c r="S48" s="91"/>
    </row>
    <row r="49" spans="2:19">
      <c r="B49" s="90"/>
      <c r="C49" s="91"/>
      <c r="D49" s="91"/>
      <c r="E49" s="91"/>
      <c r="F49" s="91"/>
      <c r="G49" s="91"/>
      <c r="H49" s="91"/>
      <c r="I49" s="91"/>
      <c r="J49" s="91"/>
      <c r="K49" s="91"/>
      <c r="L49" s="91"/>
      <c r="M49" s="91"/>
      <c r="N49" s="91"/>
      <c r="O49" s="91"/>
      <c r="P49" s="91"/>
      <c r="Q49" s="91"/>
      <c r="R49" s="91"/>
      <c r="S49" s="91"/>
    </row>
    <row r="50" spans="2:19">
      <c r="B50" s="90"/>
      <c r="C50" s="91"/>
      <c r="D50" s="91"/>
      <c r="E50" s="91"/>
      <c r="F50" s="91"/>
      <c r="G50" s="91"/>
      <c r="H50" s="91"/>
      <c r="I50" s="91"/>
      <c r="J50" s="91"/>
      <c r="K50" s="91"/>
      <c r="L50" s="91"/>
      <c r="M50" s="91"/>
      <c r="N50" s="91"/>
      <c r="O50" s="91"/>
      <c r="P50" s="91"/>
      <c r="Q50" s="91"/>
      <c r="R50" s="91"/>
      <c r="S50" s="91"/>
    </row>
    <row r="51" spans="2:19">
      <c r="B51" s="90"/>
      <c r="C51" s="91"/>
      <c r="D51" s="91"/>
      <c r="E51" s="91"/>
      <c r="F51" s="91"/>
      <c r="G51" s="91"/>
      <c r="H51" s="91"/>
      <c r="I51" s="91"/>
      <c r="J51" s="91"/>
      <c r="K51" s="91"/>
      <c r="L51" s="91"/>
      <c r="M51" s="91"/>
      <c r="N51" s="91"/>
      <c r="O51" s="91"/>
      <c r="P51" s="91"/>
      <c r="Q51" s="91"/>
      <c r="R51" s="91"/>
      <c r="S51" s="91"/>
    </row>
    <row r="52" spans="2:19">
      <c r="B52" s="90"/>
      <c r="C52" s="91"/>
      <c r="D52" s="91"/>
      <c r="E52" s="91"/>
      <c r="F52" s="91"/>
      <c r="G52" s="91"/>
      <c r="H52" s="91"/>
      <c r="I52" s="91"/>
      <c r="J52" s="91"/>
      <c r="K52" s="91"/>
      <c r="L52" s="91"/>
      <c r="M52" s="91"/>
      <c r="N52" s="91"/>
      <c r="O52" s="91"/>
      <c r="P52" s="91"/>
      <c r="Q52" s="91"/>
      <c r="R52" s="91"/>
      <c r="S52" s="91"/>
    </row>
    <row r="53" spans="2:19">
      <c r="B53" s="90"/>
      <c r="C53" s="91"/>
      <c r="D53" s="91"/>
      <c r="E53" s="91"/>
      <c r="F53" s="91"/>
      <c r="G53" s="91"/>
      <c r="H53" s="91"/>
      <c r="I53" s="91"/>
      <c r="J53" s="91"/>
      <c r="K53" s="91"/>
      <c r="L53" s="91"/>
      <c r="M53" s="91"/>
      <c r="N53" s="91"/>
      <c r="O53" s="91"/>
      <c r="P53" s="91"/>
      <c r="Q53" s="91"/>
      <c r="R53" s="91"/>
      <c r="S53" s="91"/>
    </row>
    <row r="54" spans="2:19">
      <c r="B54" s="90"/>
      <c r="C54" s="91"/>
      <c r="D54" s="91"/>
      <c r="E54" s="91"/>
      <c r="F54" s="91"/>
      <c r="G54" s="91"/>
      <c r="H54" s="91"/>
      <c r="I54" s="91"/>
      <c r="J54" s="91"/>
      <c r="K54" s="91"/>
      <c r="L54" s="91"/>
      <c r="M54" s="91"/>
      <c r="N54" s="91"/>
      <c r="O54" s="91"/>
      <c r="P54" s="91"/>
      <c r="Q54" s="91"/>
      <c r="R54" s="91"/>
      <c r="S54" s="91"/>
    </row>
    <row r="55" spans="2:19">
      <c r="B55" s="90"/>
      <c r="C55" s="91"/>
      <c r="D55" s="91"/>
      <c r="E55" s="91"/>
      <c r="F55" s="91"/>
      <c r="G55" s="91"/>
      <c r="H55" s="91"/>
      <c r="I55" s="91"/>
      <c r="J55" s="91"/>
      <c r="K55" s="91"/>
      <c r="L55" s="91"/>
      <c r="M55" s="91"/>
      <c r="N55" s="91"/>
      <c r="O55" s="91"/>
      <c r="P55" s="91"/>
      <c r="Q55" s="91"/>
      <c r="R55" s="91"/>
      <c r="S55" s="91"/>
    </row>
    <row r="56" spans="2:19">
      <c r="B56" s="90"/>
      <c r="C56" s="91"/>
      <c r="D56" s="91"/>
      <c r="E56" s="91"/>
      <c r="F56" s="91"/>
      <c r="G56" s="91"/>
      <c r="H56" s="91"/>
      <c r="I56" s="91"/>
      <c r="J56" s="91"/>
      <c r="K56" s="91"/>
      <c r="L56" s="91"/>
      <c r="M56" s="91"/>
      <c r="N56" s="91"/>
      <c r="O56" s="91"/>
      <c r="P56" s="91"/>
      <c r="Q56" s="91"/>
      <c r="R56" s="91"/>
      <c r="S56" s="91"/>
    </row>
    <row r="57" spans="2:19">
      <c r="B57" s="90"/>
      <c r="C57" s="91"/>
      <c r="D57" s="91"/>
      <c r="E57" s="91"/>
      <c r="F57" s="91"/>
      <c r="G57" s="91"/>
      <c r="H57" s="91"/>
      <c r="I57" s="91"/>
      <c r="J57" s="91"/>
      <c r="K57" s="91"/>
      <c r="L57" s="91"/>
      <c r="M57" s="91"/>
      <c r="N57" s="91"/>
      <c r="O57" s="91"/>
      <c r="P57" s="91"/>
      <c r="Q57" s="91"/>
      <c r="R57" s="91"/>
      <c r="S57" s="91"/>
    </row>
    <row r="58" spans="2:19">
      <c r="B58" s="90"/>
      <c r="C58" s="91"/>
      <c r="D58" s="91"/>
      <c r="E58" s="91"/>
      <c r="F58" s="91"/>
      <c r="G58" s="91"/>
      <c r="H58" s="91"/>
      <c r="I58" s="91"/>
      <c r="J58" s="91"/>
      <c r="K58" s="91"/>
      <c r="L58" s="91"/>
      <c r="M58" s="91"/>
      <c r="N58" s="91"/>
      <c r="O58" s="91"/>
      <c r="P58" s="91"/>
      <c r="Q58" s="91"/>
      <c r="R58" s="91"/>
      <c r="S58" s="91"/>
    </row>
    <row r="59" spans="2:19">
      <c r="B59" s="90"/>
      <c r="C59" s="91"/>
      <c r="D59" s="91"/>
      <c r="E59" s="91"/>
      <c r="F59" s="91"/>
      <c r="G59" s="91"/>
      <c r="H59" s="91"/>
      <c r="I59" s="91"/>
      <c r="J59" s="91"/>
      <c r="K59" s="91"/>
      <c r="L59" s="91"/>
      <c r="M59" s="91"/>
      <c r="N59" s="91"/>
      <c r="O59" s="91"/>
      <c r="P59" s="91"/>
      <c r="Q59" s="91"/>
      <c r="R59" s="91"/>
      <c r="S59" s="91"/>
    </row>
    <row r="60" spans="2:19">
      <c r="B60" s="90"/>
      <c r="C60" s="91"/>
      <c r="D60" s="91"/>
      <c r="E60" s="91"/>
      <c r="F60" s="91"/>
      <c r="G60" s="91"/>
      <c r="H60" s="91"/>
      <c r="I60" s="91"/>
      <c r="J60" s="91"/>
      <c r="K60" s="91"/>
      <c r="L60" s="91"/>
      <c r="M60" s="91"/>
      <c r="N60" s="91"/>
      <c r="O60" s="91"/>
      <c r="P60" s="91"/>
      <c r="Q60" s="91"/>
      <c r="R60" s="91"/>
      <c r="S60" s="91"/>
    </row>
    <row r="61" spans="2:19">
      <c r="B61" s="90"/>
      <c r="C61" s="91"/>
      <c r="D61" s="91"/>
      <c r="E61" s="91"/>
      <c r="F61" s="91"/>
      <c r="G61" s="91"/>
      <c r="H61" s="91"/>
      <c r="I61" s="91"/>
      <c r="J61" s="91"/>
      <c r="K61" s="91"/>
      <c r="L61" s="91"/>
      <c r="M61" s="91"/>
      <c r="N61" s="91"/>
      <c r="O61" s="91"/>
      <c r="P61" s="91"/>
      <c r="Q61" s="91"/>
      <c r="R61" s="91"/>
      <c r="S61" s="91"/>
    </row>
    <row r="62" spans="2:19">
      <c r="B62" s="90"/>
      <c r="C62" s="91"/>
      <c r="D62" s="91"/>
      <c r="E62" s="91"/>
      <c r="F62" s="91"/>
      <c r="G62" s="91"/>
      <c r="H62" s="91"/>
      <c r="I62" s="91"/>
      <c r="J62" s="91"/>
      <c r="K62" s="91"/>
      <c r="L62" s="91"/>
      <c r="M62" s="91"/>
      <c r="N62" s="91"/>
      <c r="O62" s="91"/>
      <c r="P62" s="91"/>
      <c r="Q62" s="91"/>
      <c r="R62" s="91"/>
      <c r="S62" s="91"/>
    </row>
    <row r="63" spans="2:19">
      <c r="B63" s="90"/>
      <c r="C63" s="91"/>
      <c r="D63" s="91"/>
      <c r="E63" s="91"/>
      <c r="F63" s="91"/>
      <c r="G63" s="91"/>
      <c r="H63" s="91"/>
      <c r="I63" s="91"/>
      <c r="J63" s="91"/>
      <c r="K63" s="91"/>
      <c r="L63" s="91"/>
      <c r="M63" s="91"/>
      <c r="N63" s="91"/>
      <c r="O63" s="91"/>
      <c r="P63" s="91"/>
      <c r="Q63" s="91"/>
      <c r="R63" s="91"/>
      <c r="S63" s="91"/>
    </row>
    <row r="64" spans="2:19">
      <c r="B64" s="90"/>
      <c r="C64" s="91"/>
      <c r="D64" s="91"/>
      <c r="E64" s="91"/>
      <c r="F64" s="91"/>
      <c r="G64" s="91"/>
      <c r="H64" s="91"/>
      <c r="I64" s="91"/>
      <c r="J64" s="91"/>
      <c r="K64" s="91"/>
      <c r="L64" s="91"/>
      <c r="M64" s="91"/>
      <c r="N64" s="91"/>
      <c r="O64" s="91"/>
      <c r="P64" s="91"/>
      <c r="Q64" s="91"/>
      <c r="R64" s="91"/>
      <c r="S64" s="91"/>
    </row>
    <row r="65" spans="2:19">
      <c r="B65" s="90"/>
      <c r="C65" s="91"/>
      <c r="D65" s="91"/>
      <c r="E65" s="91"/>
      <c r="F65" s="91"/>
      <c r="G65" s="91"/>
      <c r="H65" s="91"/>
      <c r="I65" s="91"/>
      <c r="J65" s="91"/>
      <c r="K65" s="91"/>
      <c r="L65" s="91"/>
      <c r="M65" s="91"/>
      <c r="N65" s="91"/>
      <c r="O65" s="91"/>
      <c r="P65" s="91"/>
      <c r="Q65" s="91"/>
      <c r="R65" s="91"/>
      <c r="S65" s="91"/>
    </row>
    <row r="66" spans="2:19">
      <c r="B66" s="90"/>
      <c r="C66" s="91"/>
      <c r="D66" s="91"/>
      <c r="E66" s="91"/>
      <c r="F66" s="91"/>
      <c r="G66" s="91"/>
      <c r="H66" s="91"/>
      <c r="I66" s="91"/>
      <c r="J66" s="91"/>
      <c r="K66" s="91"/>
      <c r="L66" s="91"/>
      <c r="M66" s="91"/>
      <c r="N66" s="91"/>
      <c r="O66" s="91"/>
      <c r="P66" s="91"/>
      <c r="Q66" s="91"/>
      <c r="R66" s="91"/>
      <c r="S66" s="91"/>
    </row>
    <row r="67" spans="2:19">
      <c r="B67" s="90"/>
      <c r="C67" s="91"/>
      <c r="D67" s="91"/>
      <c r="E67" s="91"/>
      <c r="F67" s="91"/>
      <c r="G67" s="91"/>
      <c r="H67" s="91"/>
      <c r="I67" s="91"/>
      <c r="J67" s="91"/>
      <c r="K67" s="91"/>
      <c r="L67" s="91"/>
      <c r="M67" s="91"/>
      <c r="N67" s="91"/>
      <c r="O67" s="91"/>
      <c r="P67" s="91"/>
      <c r="Q67" s="91"/>
      <c r="R67" s="91"/>
      <c r="S67" s="91"/>
    </row>
    <row r="68" spans="2:19">
      <c r="B68" s="90"/>
      <c r="C68" s="91"/>
      <c r="D68" s="91"/>
      <c r="E68" s="91"/>
      <c r="F68" s="91"/>
      <c r="G68" s="91"/>
      <c r="H68" s="91"/>
      <c r="I68" s="91"/>
      <c r="J68" s="91"/>
      <c r="K68" s="91"/>
      <c r="L68" s="91"/>
      <c r="M68" s="91"/>
      <c r="N68" s="91"/>
      <c r="O68" s="91"/>
      <c r="P68" s="91"/>
      <c r="Q68" s="91"/>
      <c r="R68" s="91"/>
      <c r="S68" s="91"/>
    </row>
    <row r="69" spans="2:19">
      <c r="B69" s="90"/>
      <c r="C69" s="91"/>
      <c r="D69" s="91"/>
      <c r="E69" s="91"/>
      <c r="F69" s="91"/>
      <c r="G69" s="91"/>
      <c r="H69" s="91"/>
      <c r="I69" s="91"/>
      <c r="J69" s="91"/>
      <c r="K69" s="91"/>
      <c r="L69" s="91"/>
      <c r="M69" s="91"/>
      <c r="N69" s="91"/>
      <c r="O69" s="91"/>
      <c r="P69" s="91"/>
      <c r="Q69" s="91"/>
      <c r="R69" s="91"/>
      <c r="S69" s="91"/>
    </row>
    <row r="70" spans="2:19">
      <c r="B70" s="90"/>
      <c r="C70" s="91"/>
      <c r="D70" s="91"/>
      <c r="E70" s="91"/>
      <c r="F70" s="91"/>
      <c r="G70" s="91"/>
      <c r="H70" s="91"/>
      <c r="I70" s="91"/>
      <c r="J70" s="91"/>
      <c r="K70" s="91"/>
      <c r="L70" s="91"/>
      <c r="M70" s="91"/>
      <c r="N70" s="91"/>
      <c r="O70" s="91"/>
      <c r="P70" s="91"/>
      <c r="Q70" s="91"/>
      <c r="R70" s="91"/>
      <c r="S70" s="91"/>
    </row>
    <row r="71" spans="2:19">
      <c r="B71" s="90"/>
      <c r="C71" s="91"/>
      <c r="D71" s="91"/>
      <c r="E71" s="91"/>
      <c r="F71" s="91"/>
      <c r="G71" s="91"/>
      <c r="H71" s="91"/>
      <c r="I71" s="91"/>
      <c r="J71" s="91"/>
      <c r="K71" s="91"/>
      <c r="L71" s="91"/>
      <c r="M71" s="91"/>
      <c r="N71" s="91"/>
      <c r="O71" s="91"/>
      <c r="P71" s="91"/>
      <c r="Q71" s="91"/>
      <c r="R71" s="91"/>
      <c r="S71" s="91"/>
    </row>
    <row r="72" spans="2:19">
      <c r="B72" s="90"/>
      <c r="C72" s="91"/>
      <c r="D72" s="91"/>
      <c r="E72" s="91"/>
      <c r="F72" s="91"/>
      <c r="G72" s="91"/>
      <c r="H72" s="91"/>
      <c r="I72" s="91"/>
      <c r="J72" s="91"/>
      <c r="K72" s="91"/>
      <c r="L72" s="91"/>
      <c r="M72" s="91"/>
      <c r="N72" s="91"/>
      <c r="O72" s="91"/>
      <c r="P72" s="91"/>
      <c r="Q72" s="91"/>
      <c r="R72" s="91"/>
      <c r="S72" s="91"/>
    </row>
    <row r="73" spans="2:19">
      <c r="B73" s="90"/>
      <c r="C73" s="91"/>
      <c r="D73" s="91"/>
      <c r="E73" s="91"/>
      <c r="F73" s="91"/>
      <c r="G73" s="91"/>
      <c r="H73" s="91"/>
      <c r="I73" s="91"/>
      <c r="J73" s="91"/>
      <c r="K73" s="91"/>
      <c r="L73" s="91"/>
      <c r="M73" s="91"/>
      <c r="N73" s="91"/>
      <c r="O73" s="91"/>
      <c r="P73" s="91"/>
      <c r="Q73" s="91"/>
      <c r="R73" s="91"/>
      <c r="S73" s="91"/>
    </row>
    <row r="74" spans="2:19">
      <c r="B74" s="90"/>
      <c r="C74" s="91"/>
      <c r="D74" s="91"/>
      <c r="E74" s="91"/>
      <c r="F74" s="91"/>
      <c r="G74" s="91"/>
      <c r="H74" s="91"/>
      <c r="I74" s="91"/>
      <c r="J74" s="91"/>
      <c r="K74" s="91"/>
      <c r="L74" s="91"/>
      <c r="M74" s="91"/>
      <c r="N74" s="91"/>
      <c r="O74" s="91"/>
      <c r="P74" s="91"/>
      <c r="Q74" s="91"/>
      <c r="R74" s="91"/>
      <c r="S74" s="91"/>
    </row>
    <row r="75" spans="2:19">
      <c r="B75" s="90"/>
      <c r="C75" s="91"/>
      <c r="D75" s="91"/>
      <c r="E75" s="91"/>
      <c r="F75" s="91"/>
      <c r="G75" s="91"/>
      <c r="H75" s="91"/>
      <c r="I75" s="91"/>
      <c r="J75" s="91"/>
      <c r="K75" s="91"/>
      <c r="L75" s="91"/>
      <c r="M75" s="91"/>
      <c r="N75" s="91"/>
      <c r="O75" s="91"/>
      <c r="P75" s="91"/>
      <c r="Q75" s="91"/>
      <c r="R75" s="91"/>
      <c r="S75" s="91"/>
    </row>
    <row r="76" spans="2:19">
      <c r="B76" s="90"/>
      <c r="C76" s="91"/>
      <c r="D76" s="91"/>
      <c r="E76" s="91"/>
      <c r="F76" s="91"/>
      <c r="G76" s="91"/>
      <c r="H76" s="91"/>
      <c r="I76" s="91"/>
      <c r="J76" s="91"/>
      <c r="K76" s="91"/>
      <c r="L76" s="91"/>
      <c r="M76" s="91"/>
      <c r="N76" s="91"/>
      <c r="O76" s="91"/>
      <c r="P76" s="91"/>
      <c r="Q76" s="91"/>
      <c r="R76" s="91"/>
      <c r="S76" s="91"/>
    </row>
    <row r="77" spans="2:19">
      <c r="B77" s="90"/>
      <c r="C77" s="91"/>
      <c r="D77" s="91"/>
      <c r="E77" s="91"/>
      <c r="F77" s="91"/>
      <c r="G77" s="91"/>
      <c r="H77" s="91"/>
      <c r="I77" s="91"/>
      <c r="J77" s="91"/>
      <c r="K77" s="91"/>
      <c r="L77" s="91"/>
      <c r="M77" s="91"/>
      <c r="N77" s="91"/>
      <c r="O77" s="91"/>
      <c r="P77" s="91"/>
      <c r="Q77" s="91"/>
      <c r="R77" s="91"/>
      <c r="S77" s="91"/>
    </row>
    <row r="78" spans="2:19">
      <c r="B78" s="90"/>
      <c r="C78" s="91"/>
      <c r="D78" s="91"/>
      <c r="E78" s="91"/>
      <c r="F78" s="91"/>
      <c r="G78" s="91"/>
      <c r="H78" s="91"/>
      <c r="I78" s="91"/>
      <c r="J78" s="91"/>
      <c r="K78" s="91"/>
      <c r="L78" s="91"/>
      <c r="M78" s="91"/>
      <c r="N78" s="91"/>
      <c r="O78" s="91"/>
      <c r="P78" s="91"/>
      <c r="Q78" s="91"/>
      <c r="R78" s="91"/>
      <c r="S78" s="91"/>
    </row>
    <row r="79" spans="2:19">
      <c r="B79" s="90"/>
      <c r="C79" s="91"/>
      <c r="D79" s="91"/>
      <c r="E79" s="91"/>
      <c r="F79" s="91"/>
      <c r="G79" s="91"/>
      <c r="H79" s="91"/>
      <c r="I79" s="91"/>
      <c r="J79" s="91"/>
      <c r="K79" s="91"/>
      <c r="L79" s="91"/>
      <c r="M79" s="91"/>
      <c r="N79" s="91"/>
      <c r="O79" s="91"/>
      <c r="P79" s="91"/>
      <c r="Q79" s="91"/>
      <c r="R79" s="91"/>
      <c r="S79" s="91"/>
    </row>
    <row r="80" spans="2:19">
      <c r="B80" s="90"/>
      <c r="C80" s="91"/>
      <c r="D80" s="91"/>
      <c r="E80" s="91"/>
      <c r="F80" s="91"/>
      <c r="G80" s="91"/>
      <c r="H80" s="91"/>
      <c r="I80" s="91"/>
      <c r="J80" s="91"/>
      <c r="K80" s="91"/>
      <c r="L80" s="91"/>
      <c r="M80" s="91"/>
      <c r="N80" s="91"/>
      <c r="O80" s="91"/>
      <c r="P80" s="91"/>
      <c r="Q80" s="91"/>
      <c r="R80" s="91"/>
      <c r="S80" s="91"/>
    </row>
    <row r="81" spans="2:19">
      <c r="B81" s="90"/>
      <c r="C81" s="91"/>
      <c r="D81" s="91"/>
      <c r="E81" s="91"/>
      <c r="F81" s="91"/>
      <c r="G81" s="91"/>
      <c r="H81" s="91"/>
      <c r="I81" s="91"/>
      <c r="J81" s="91"/>
      <c r="K81" s="91"/>
      <c r="L81" s="91"/>
      <c r="M81" s="91"/>
      <c r="N81" s="91"/>
      <c r="O81" s="91"/>
      <c r="P81" s="91"/>
      <c r="Q81" s="91"/>
      <c r="R81" s="91"/>
      <c r="S81" s="91"/>
    </row>
    <row r="82" spans="2:19">
      <c r="B82" s="90"/>
      <c r="C82" s="91"/>
      <c r="D82" s="91"/>
      <c r="E82" s="91"/>
      <c r="F82" s="91"/>
      <c r="G82" s="91"/>
      <c r="H82" s="91"/>
      <c r="I82" s="91"/>
      <c r="J82" s="91"/>
      <c r="K82" s="91"/>
      <c r="L82" s="91"/>
      <c r="M82" s="91"/>
      <c r="N82" s="91"/>
      <c r="O82" s="91"/>
      <c r="P82" s="91"/>
      <c r="Q82" s="91"/>
      <c r="R82" s="91"/>
      <c r="S82" s="91"/>
    </row>
    <row r="83" spans="2:19">
      <c r="B83" s="90"/>
      <c r="C83" s="91"/>
      <c r="D83" s="91"/>
      <c r="E83" s="91"/>
      <c r="F83" s="91"/>
      <c r="G83" s="91"/>
      <c r="H83" s="91"/>
      <c r="I83" s="91"/>
      <c r="J83" s="91"/>
      <c r="K83" s="91"/>
      <c r="L83" s="91"/>
      <c r="M83" s="91"/>
      <c r="N83" s="91"/>
      <c r="O83" s="91"/>
      <c r="P83" s="91"/>
      <c r="Q83" s="91"/>
      <c r="R83" s="91"/>
      <c r="S83" s="91"/>
    </row>
    <row r="84" spans="2:19">
      <c r="B84" s="90"/>
      <c r="C84" s="91"/>
      <c r="D84" s="91"/>
      <c r="E84" s="91"/>
      <c r="F84" s="91"/>
      <c r="G84" s="91"/>
      <c r="H84" s="91"/>
      <c r="I84" s="91"/>
      <c r="J84" s="91"/>
      <c r="K84" s="91"/>
      <c r="L84" s="91"/>
      <c r="M84" s="91"/>
      <c r="N84" s="91"/>
      <c r="O84" s="91"/>
      <c r="P84" s="91"/>
      <c r="Q84" s="91"/>
      <c r="R84" s="91"/>
      <c r="S84" s="91"/>
    </row>
    <row r="85" spans="2:19">
      <c r="B85" s="90"/>
      <c r="C85" s="91"/>
      <c r="D85" s="91"/>
      <c r="E85" s="91"/>
      <c r="F85" s="91"/>
      <c r="G85" s="91"/>
      <c r="H85" s="91"/>
      <c r="I85" s="91"/>
      <c r="J85" s="91"/>
      <c r="K85" s="91"/>
      <c r="L85" s="91"/>
      <c r="M85" s="91"/>
      <c r="N85" s="91"/>
      <c r="O85" s="91"/>
      <c r="P85" s="91"/>
      <c r="Q85" s="91"/>
      <c r="R85" s="91"/>
      <c r="S85" s="91"/>
    </row>
    <row r="86" spans="2:19">
      <c r="B86" s="90"/>
      <c r="C86" s="91"/>
      <c r="D86" s="91"/>
      <c r="E86" s="91"/>
      <c r="F86" s="91"/>
      <c r="G86" s="91"/>
      <c r="H86" s="91"/>
      <c r="I86" s="91"/>
      <c r="J86" s="91"/>
      <c r="K86" s="91"/>
      <c r="L86" s="91"/>
      <c r="M86" s="91"/>
      <c r="N86" s="91"/>
      <c r="O86" s="91"/>
      <c r="P86" s="91"/>
      <c r="Q86" s="91"/>
      <c r="R86" s="91"/>
      <c r="S86" s="91"/>
    </row>
    <row r="87" spans="2:19">
      <c r="B87" s="90"/>
      <c r="C87" s="91"/>
      <c r="D87" s="91"/>
      <c r="E87" s="91"/>
      <c r="F87" s="91"/>
      <c r="G87" s="91"/>
      <c r="H87" s="91"/>
      <c r="I87" s="91"/>
      <c r="J87" s="91"/>
      <c r="K87" s="91"/>
      <c r="L87" s="91"/>
      <c r="M87" s="91"/>
      <c r="N87" s="91"/>
      <c r="O87" s="91"/>
      <c r="P87" s="91"/>
      <c r="Q87" s="91"/>
      <c r="R87" s="91"/>
      <c r="S87" s="91"/>
    </row>
    <row r="88" spans="2:19">
      <c r="B88" s="90"/>
      <c r="C88" s="91"/>
      <c r="D88" s="91"/>
      <c r="E88" s="91"/>
      <c r="F88" s="91"/>
      <c r="G88" s="91"/>
      <c r="H88" s="91"/>
      <c r="I88" s="91"/>
      <c r="J88" s="91"/>
      <c r="K88" s="91"/>
      <c r="L88" s="91"/>
      <c r="M88" s="91"/>
      <c r="N88" s="91"/>
      <c r="O88" s="91"/>
      <c r="P88" s="91"/>
      <c r="Q88" s="91"/>
      <c r="R88" s="91"/>
      <c r="S88" s="91"/>
    </row>
    <row r="89" spans="2:19">
      <c r="B89" s="90"/>
      <c r="C89" s="91"/>
      <c r="D89" s="91"/>
      <c r="E89" s="91"/>
      <c r="F89" s="91"/>
      <c r="G89" s="91"/>
      <c r="H89" s="91"/>
      <c r="I89" s="91"/>
      <c r="J89" s="91"/>
      <c r="K89" s="91"/>
      <c r="L89" s="91"/>
      <c r="M89" s="91"/>
      <c r="N89" s="91"/>
      <c r="O89" s="91"/>
      <c r="P89" s="91"/>
      <c r="Q89" s="91"/>
      <c r="R89" s="91"/>
      <c r="S89" s="91"/>
    </row>
    <row r="90" spans="2:19">
      <c r="B90" s="90"/>
      <c r="C90" s="91"/>
      <c r="D90" s="91"/>
      <c r="E90" s="91"/>
      <c r="F90" s="91"/>
      <c r="G90" s="91"/>
      <c r="H90" s="91"/>
      <c r="I90" s="91"/>
      <c r="J90" s="91"/>
      <c r="K90" s="91"/>
      <c r="L90" s="91"/>
      <c r="M90" s="91"/>
      <c r="N90" s="91"/>
      <c r="O90" s="91"/>
      <c r="P90" s="91"/>
      <c r="Q90" s="91"/>
      <c r="R90" s="91"/>
      <c r="S90" s="91"/>
    </row>
    <row r="91" spans="2:19">
      <c r="B91" s="90"/>
      <c r="C91" s="91"/>
      <c r="D91" s="91"/>
      <c r="E91" s="91"/>
      <c r="F91" s="91"/>
      <c r="G91" s="91"/>
      <c r="H91" s="91"/>
      <c r="I91" s="91"/>
      <c r="J91" s="91"/>
      <c r="K91" s="91"/>
      <c r="L91" s="91"/>
      <c r="M91" s="91"/>
      <c r="N91" s="91"/>
      <c r="O91" s="91"/>
      <c r="P91" s="91"/>
      <c r="Q91" s="91"/>
      <c r="R91" s="91"/>
      <c r="S91" s="91"/>
    </row>
    <row r="92" spans="2:19">
      <c r="B92" s="90"/>
      <c r="C92" s="91"/>
      <c r="D92" s="91"/>
      <c r="E92" s="91"/>
      <c r="F92" s="91"/>
      <c r="G92" s="91"/>
      <c r="H92" s="91"/>
      <c r="I92" s="91"/>
      <c r="J92" s="91"/>
      <c r="K92" s="91"/>
      <c r="L92" s="91"/>
      <c r="M92" s="91"/>
      <c r="N92" s="91"/>
      <c r="O92" s="91"/>
      <c r="P92" s="91"/>
      <c r="Q92" s="91"/>
      <c r="R92" s="91"/>
      <c r="S92" s="91"/>
    </row>
    <row r="93" spans="2:19">
      <c r="B93" s="90"/>
      <c r="C93" s="91"/>
      <c r="D93" s="91"/>
      <c r="E93" s="91"/>
      <c r="F93" s="91"/>
      <c r="G93" s="91"/>
      <c r="H93" s="91"/>
      <c r="I93" s="91"/>
      <c r="J93" s="91"/>
      <c r="K93" s="91"/>
      <c r="L93" s="91"/>
      <c r="M93" s="91"/>
      <c r="N93" s="91"/>
      <c r="O93" s="91"/>
      <c r="P93" s="91"/>
      <c r="Q93" s="91"/>
      <c r="R93" s="91"/>
      <c r="S93" s="91"/>
    </row>
    <row r="94" spans="2:19">
      <c r="B94" s="90"/>
      <c r="C94" s="91"/>
      <c r="D94" s="91"/>
      <c r="E94" s="91"/>
      <c r="F94" s="91"/>
      <c r="G94" s="91"/>
      <c r="H94" s="91"/>
      <c r="I94" s="91"/>
      <c r="J94" s="91"/>
      <c r="K94" s="91"/>
      <c r="L94" s="91"/>
      <c r="M94" s="91"/>
      <c r="N94" s="91"/>
      <c r="O94" s="91"/>
      <c r="P94" s="91"/>
      <c r="Q94" s="91"/>
      <c r="R94" s="91"/>
      <c r="S94" s="91"/>
    </row>
    <row r="95" spans="2:19">
      <c r="B95" s="90"/>
      <c r="C95" s="91"/>
      <c r="D95" s="91"/>
      <c r="E95" s="91"/>
      <c r="F95" s="91"/>
      <c r="G95" s="91"/>
      <c r="H95" s="91"/>
      <c r="I95" s="91"/>
      <c r="J95" s="91"/>
      <c r="K95" s="91"/>
      <c r="L95" s="91"/>
      <c r="M95" s="91"/>
      <c r="N95" s="91"/>
      <c r="O95" s="91"/>
      <c r="P95" s="91"/>
      <c r="Q95" s="91"/>
      <c r="R95" s="91"/>
      <c r="S95" s="91"/>
    </row>
    <row r="96" spans="2:19">
      <c r="B96" s="90"/>
      <c r="C96" s="91"/>
      <c r="D96" s="91"/>
      <c r="E96" s="91"/>
      <c r="F96" s="91"/>
      <c r="G96" s="91"/>
      <c r="H96" s="91"/>
      <c r="I96" s="91"/>
      <c r="J96" s="91"/>
      <c r="K96" s="91"/>
      <c r="L96" s="91"/>
      <c r="M96" s="91"/>
      <c r="N96" s="91"/>
      <c r="O96" s="91"/>
      <c r="P96" s="91"/>
      <c r="Q96" s="91"/>
      <c r="R96" s="91"/>
      <c r="S96" s="91"/>
    </row>
    <row r="97" spans="2:19">
      <c r="B97" s="90"/>
      <c r="C97" s="91"/>
      <c r="D97" s="91"/>
      <c r="E97" s="91"/>
      <c r="F97" s="91"/>
      <c r="G97" s="91"/>
      <c r="H97" s="91"/>
      <c r="I97" s="91"/>
      <c r="J97" s="91"/>
      <c r="K97" s="91"/>
      <c r="L97" s="91"/>
      <c r="M97" s="91"/>
      <c r="N97" s="91"/>
      <c r="O97" s="91"/>
      <c r="P97" s="91"/>
      <c r="Q97" s="91"/>
      <c r="R97" s="91"/>
      <c r="S97" s="91"/>
    </row>
    <row r="98" spans="2:19">
      <c r="B98" s="90"/>
      <c r="C98" s="91"/>
      <c r="D98" s="91"/>
      <c r="E98" s="91"/>
      <c r="F98" s="91"/>
      <c r="G98" s="91"/>
      <c r="H98" s="91"/>
      <c r="I98" s="91"/>
      <c r="J98" s="91"/>
      <c r="K98" s="91"/>
      <c r="L98" s="91"/>
      <c r="M98" s="91"/>
      <c r="N98" s="91"/>
      <c r="O98" s="91"/>
      <c r="P98" s="91"/>
      <c r="Q98" s="91"/>
      <c r="R98" s="91"/>
      <c r="S98" s="91"/>
    </row>
    <row r="99" spans="2:19">
      <c r="B99" s="90"/>
      <c r="C99" s="91"/>
      <c r="D99" s="91"/>
      <c r="E99" s="91"/>
      <c r="F99" s="91"/>
      <c r="G99" s="91"/>
      <c r="H99" s="91"/>
      <c r="I99" s="91"/>
      <c r="J99" s="91"/>
      <c r="K99" s="91"/>
      <c r="L99" s="91"/>
      <c r="M99" s="91"/>
      <c r="N99" s="91"/>
      <c r="O99" s="91"/>
      <c r="P99" s="91"/>
      <c r="Q99" s="91"/>
      <c r="R99" s="91"/>
      <c r="S99" s="91"/>
    </row>
    <row r="100" spans="2:19">
      <c r="B100" s="90"/>
      <c r="C100" s="91"/>
      <c r="D100" s="91"/>
      <c r="E100" s="91"/>
      <c r="F100" s="91"/>
      <c r="G100" s="91"/>
      <c r="H100" s="91"/>
      <c r="I100" s="91"/>
      <c r="J100" s="91"/>
      <c r="K100" s="91"/>
      <c r="L100" s="91"/>
      <c r="M100" s="91"/>
      <c r="N100" s="91"/>
      <c r="O100" s="91"/>
      <c r="P100" s="91"/>
      <c r="Q100" s="91"/>
      <c r="R100" s="91"/>
      <c r="S100" s="91"/>
    </row>
    <row r="101" spans="2:19">
      <c r="B101" s="90"/>
      <c r="C101" s="91"/>
      <c r="D101" s="91"/>
      <c r="E101" s="91"/>
      <c r="F101" s="91"/>
      <c r="G101" s="91"/>
      <c r="H101" s="91"/>
      <c r="I101" s="91"/>
      <c r="J101" s="91"/>
      <c r="K101" s="91"/>
      <c r="L101" s="91"/>
      <c r="M101" s="91"/>
      <c r="N101" s="91"/>
      <c r="O101" s="91"/>
      <c r="P101" s="91"/>
      <c r="Q101" s="91"/>
      <c r="R101" s="91"/>
      <c r="S101" s="91"/>
    </row>
    <row r="102" spans="2:19">
      <c r="B102" s="90"/>
      <c r="C102" s="91"/>
      <c r="D102" s="91"/>
      <c r="E102" s="91"/>
      <c r="F102" s="91"/>
      <c r="G102" s="91"/>
      <c r="H102" s="91"/>
      <c r="I102" s="91"/>
      <c r="J102" s="91"/>
      <c r="K102" s="91"/>
      <c r="L102" s="91"/>
      <c r="M102" s="91"/>
      <c r="N102" s="91"/>
      <c r="O102" s="91"/>
      <c r="P102" s="91"/>
      <c r="Q102" s="91"/>
      <c r="R102" s="91"/>
      <c r="S102" s="91"/>
    </row>
    <row r="103" spans="2:19">
      <c r="B103" s="90"/>
      <c r="C103" s="91"/>
      <c r="D103" s="91"/>
      <c r="E103" s="91"/>
      <c r="F103" s="91"/>
      <c r="G103" s="91"/>
      <c r="H103" s="91"/>
      <c r="I103" s="91"/>
      <c r="J103" s="91"/>
      <c r="K103" s="91"/>
      <c r="L103" s="91"/>
      <c r="M103" s="91"/>
      <c r="N103" s="91"/>
      <c r="O103" s="91"/>
      <c r="P103" s="91"/>
      <c r="Q103" s="91"/>
      <c r="R103" s="91"/>
      <c r="S103" s="91"/>
    </row>
    <row r="104" spans="2:19">
      <c r="B104" s="90"/>
    </row>
  </sheetData>
  <printOptions horizontalCentered="1"/>
  <pageMargins left="0.35433070866141736" right="0" top="0.51181102362204722" bottom="0.9055118110236221" header="0.19685039370078741" footer="0.47244094488188981"/>
  <pageSetup orientation="portrait" horizontalDpi="300" verticalDpi="300" r:id="rId1"/>
  <headerFooter>
    <oddHeader>&amp;L&amp;"Arial,Negrita"&amp;12&amp;KFF0000Caso B:&amp;"Arial,Normal"&amp;K000000 Fuente continua de un contaminante conservativo&amp;RFecha de impresión: &amp;D</oddHeader>
    <oddFooter>&amp;L&amp;Z&amp;F
Hoja: &amp;A</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99"/>
    <pageSetUpPr fitToPage="1"/>
  </sheetPr>
  <dimension ref="A4:U40"/>
  <sheetViews>
    <sheetView showGridLines="0" showRowColHeaders="0" zoomScale="150" zoomScaleNormal="150" workbookViewId="0"/>
  </sheetViews>
  <sheetFormatPr baseColWidth="10" defaultColWidth="17.44140625" defaultRowHeight="15"/>
  <cols>
    <col min="1" max="1" width="16.44140625" style="1" customWidth="1"/>
    <col min="2" max="2" width="72.44140625" style="1" customWidth="1"/>
    <col min="3" max="3" width="11.44140625" style="1" customWidth="1"/>
    <col min="4" max="4" width="12" style="1" customWidth="1"/>
    <col min="5" max="5" width="27.109375" style="1" customWidth="1"/>
    <col min="6" max="6" width="11.109375" style="1" customWidth="1"/>
    <col min="7" max="7" width="8.6640625" style="1" customWidth="1"/>
    <col min="8" max="8" width="8" style="1" customWidth="1"/>
    <col min="9" max="10" width="11" style="1" customWidth="1"/>
    <col min="11" max="11" width="9" style="1" customWidth="1"/>
    <col min="12" max="12" width="8.44140625" style="1" customWidth="1"/>
    <col min="13" max="13" width="10.5546875" style="1" customWidth="1"/>
    <col min="14" max="14" width="12.44140625" style="1" customWidth="1"/>
    <col min="15" max="15" width="12.33203125" style="1" customWidth="1"/>
    <col min="16" max="16" width="12.44140625" style="1" customWidth="1"/>
    <col min="17" max="17" width="14.109375" style="2" customWidth="1"/>
    <col min="18" max="18" width="12.44140625" style="1" customWidth="1"/>
    <col min="19" max="19" width="11.109375" style="1" customWidth="1"/>
    <col min="20" max="20" width="14.109375" style="1" customWidth="1"/>
    <col min="21" max="21" width="9.5546875" style="1" customWidth="1"/>
    <col min="22" max="22" width="17.44140625" style="1" customWidth="1"/>
    <col min="23" max="23" width="14.44140625" style="1" customWidth="1"/>
    <col min="24" max="24" width="14" style="1" customWidth="1"/>
    <col min="25" max="25" width="14.33203125" style="1" customWidth="1"/>
    <col min="26" max="26" width="14.44140625" style="1" customWidth="1"/>
    <col min="27" max="16384" width="17.44140625" style="1"/>
  </cols>
  <sheetData>
    <row r="4" spans="1:21" ht="60.75" customHeight="1"/>
    <row r="6" spans="1:21" ht="15.6" thickBot="1"/>
    <row r="7" spans="1:21" ht="18" thickTop="1">
      <c r="B7" s="163" t="s">
        <v>117</v>
      </c>
      <c r="C7" s="118">
        <v>9.8000000000000007</v>
      </c>
      <c r="D7" s="92"/>
      <c r="E7" s="92"/>
    </row>
    <row r="8" spans="1:21" ht="18">
      <c r="B8" s="164" t="s">
        <v>310</v>
      </c>
      <c r="C8" s="102">
        <v>500</v>
      </c>
      <c r="D8" s="114"/>
      <c r="E8" s="114"/>
    </row>
    <row r="9" spans="1:21" ht="18">
      <c r="B9" s="164" t="s">
        <v>311</v>
      </c>
      <c r="C9" s="102">
        <v>0.72</v>
      </c>
      <c r="D9" s="114"/>
      <c r="E9" s="114"/>
    </row>
    <row r="10" spans="1:21" ht="18">
      <c r="B10" s="164" t="s">
        <v>312</v>
      </c>
      <c r="C10" s="102">
        <v>6.7000000000000004E-2</v>
      </c>
      <c r="D10" s="114"/>
      <c r="E10" s="114"/>
    </row>
    <row r="11" spans="1:21" s="105" customFormat="1" ht="35.25" customHeight="1">
      <c r="A11" s="157"/>
      <c r="B11" s="165" t="s">
        <v>172</v>
      </c>
      <c r="C11" s="120">
        <f>0.0046/0.3048</f>
        <v>1.5091863517060367E-2</v>
      </c>
      <c r="Q11" s="153"/>
    </row>
    <row r="12" spans="1:21" s="105" customFormat="1" ht="35.25" customHeight="1">
      <c r="B12" s="165" t="s">
        <v>118</v>
      </c>
      <c r="C12" s="102">
        <v>5.8878000000000001E-4</v>
      </c>
      <c r="Q12" s="153"/>
    </row>
    <row r="13" spans="1:21" ht="18" thickBot="1">
      <c r="B13" s="295" t="s">
        <v>242</v>
      </c>
      <c r="C13" s="108">
        <v>0</v>
      </c>
      <c r="D13" s="92"/>
      <c r="E13" s="92"/>
      <c r="M13" s="158"/>
    </row>
    <row r="14" spans="1:21" ht="15.6" thickTop="1">
      <c r="F14" s="3"/>
      <c r="G14" s="3"/>
      <c r="H14" s="3"/>
      <c r="U14" s="3"/>
    </row>
    <row r="15" spans="1:21">
      <c r="U15" s="3"/>
    </row>
    <row r="16" spans="1:21">
      <c r="U16" s="3"/>
    </row>
    <row r="17" spans="21:21">
      <c r="U17" s="3"/>
    </row>
    <row r="18" spans="21:21">
      <c r="U18" s="3"/>
    </row>
    <row r="19" spans="21:21">
      <c r="U19" s="3"/>
    </row>
    <row r="20" spans="21:21">
      <c r="U20" s="3"/>
    </row>
    <row r="21" spans="21:21">
      <c r="U21" s="3"/>
    </row>
    <row r="22" spans="21:21">
      <c r="U22" s="3"/>
    </row>
    <row r="23" spans="21:21">
      <c r="U23" s="3"/>
    </row>
    <row r="24" spans="21:21">
      <c r="U24" s="3"/>
    </row>
    <row r="25" spans="21:21">
      <c r="U25" s="3"/>
    </row>
    <row r="26" spans="21:21">
      <c r="U26" s="3"/>
    </row>
    <row r="27" spans="21:21">
      <c r="U27" s="3"/>
    </row>
    <row r="28" spans="21:21">
      <c r="U28" s="3"/>
    </row>
    <row r="29" spans="21:21">
      <c r="U29" s="3"/>
    </row>
    <row r="30" spans="21:21">
      <c r="U30" s="3"/>
    </row>
    <row r="31" spans="21:21">
      <c r="U31" s="3"/>
    </row>
    <row r="32" spans="21:21">
      <c r="U32" s="3"/>
    </row>
    <row r="33" spans="21:21">
      <c r="U33" s="3"/>
    </row>
    <row r="34" spans="21:21">
      <c r="U34" s="3"/>
    </row>
    <row r="35" spans="21:21">
      <c r="U35" s="3"/>
    </row>
    <row r="36" spans="21:21">
      <c r="U36" s="3"/>
    </row>
    <row r="37" spans="21:21">
      <c r="U37" s="3"/>
    </row>
    <row r="38" spans="21:21">
      <c r="U38" s="3"/>
    </row>
    <row r="39" spans="21:21">
      <c r="U39" s="3"/>
    </row>
    <row r="40" spans="21:21">
      <c r="U40" s="3"/>
    </row>
  </sheetData>
  <printOptions horizontalCentered="1"/>
  <pageMargins left="0.35433070866141736" right="0" top="0.51181102362204722" bottom="0.19685039370078741" header="0.19685039370078741" footer="0.19685039370078741"/>
  <pageSetup orientation="portrait" horizontalDpi="300" verticalDpi="300" r:id="rId1"/>
  <headerFooter>
    <oddHeader>&amp;L&amp;"Arial,Negrita"&amp;12&amp;KFF0000Caso B:&amp;"Arial,Normal"&amp;K000000 Fuente continua de un contaminante conservativo&amp;RFecha de impresión: &amp;D</oddHeader>
    <oddFooter>&amp;L&amp;Z&amp;F
Hoja: &amp;A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A4:U37"/>
  <sheetViews>
    <sheetView showGridLines="0" showRowColHeaders="0" zoomScale="150" zoomScaleNormal="150" workbookViewId="0"/>
  </sheetViews>
  <sheetFormatPr baseColWidth="10" defaultColWidth="17.44140625" defaultRowHeight="15"/>
  <cols>
    <col min="1" max="1" width="22.88671875" style="1" customWidth="1"/>
    <col min="2" max="2" width="60.5546875" style="1" customWidth="1"/>
    <col min="3" max="3" width="14.109375" style="1" customWidth="1"/>
    <col min="4" max="4" width="12" style="1" customWidth="1"/>
    <col min="5" max="5" width="27.109375" style="1" customWidth="1"/>
    <col min="6" max="6" width="11.109375" style="1" customWidth="1"/>
    <col min="7" max="7" width="8.6640625" style="1" customWidth="1"/>
    <col min="8" max="8" width="8" style="1" customWidth="1"/>
    <col min="9" max="10" width="11" style="1" customWidth="1"/>
    <col min="11" max="11" width="9" style="1" customWidth="1"/>
    <col min="12" max="12" width="8.44140625" style="1" customWidth="1"/>
    <col min="13" max="13" width="10.5546875" style="1" customWidth="1"/>
    <col min="14" max="14" width="12.44140625" style="1" customWidth="1"/>
    <col min="15" max="15" width="12.33203125" style="1" customWidth="1"/>
    <col min="16" max="16" width="12.44140625" style="1" customWidth="1"/>
    <col min="17" max="17" width="14.109375" style="2" customWidth="1"/>
    <col min="18" max="18" width="12.44140625" style="1" customWidth="1"/>
    <col min="19" max="19" width="11.109375" style="1" customWidth="1"/>
    <col min="20" max="20" width="14.109375" style="1" customWidth="1"/>
    <col min="21" max="21" width="9.5546875" style="1" customWidth="1"/>
    <col min="22" max="22" width="17.44140625" style="1" customWidth="1"/>
    <col min="23" max="23" width="14.44140625" style="1" customWidth="1"/>
    <col min="24" max="24" width="14" style="1" customWidth="1"/>
    <col min="25" max="25" width="14.33203125" style="1" customWidth="1"/>
    <col min="26" max="26" width="14.44140625" style="1" customWidth="1"/>
    <col min="27" max="16384" width="17.44140625" style="1"/>
  </cols>
  <sheetData>
    <row r="4" spans="1:21" ht="49.5" customHeight="1"/>
    <row r="6" spans="1:21" ht="15.6" thickBot="1"/>
    <row r="7" spans="1:21" ht="18.600000000000001" thickTop="1">
      <c r="A7" s="92"/>
      <c r="B7" s="160" t="s">
        <v>116</v>
      </c>
      <c r="C7" s="118">
        <f>('Datos de entrada caso B'!C14*'Datos de entrada caso B'!C13)/(2*'Datos de entrada caso B'!C14+'Datos de entrada caso B'!C13)</f>
        <v>7.5</v>
      </c>
      <c r="D7" s="92"/>
      <c r="E7" s="92"/>
      <c r="G7" s="361"/>
      <c r="H7" s="361"/>
    </row>
    <row r="8" spans="1:21" ht="18">
      <c r="B8" s="161" t="s">
        <v>324</v>
      </c>
      <c r="C8" s="119">
        <f>'Datos de entrada caso B'!C16/(C7*'Datos de entrada caso B'!C19*'Valores constantes caso B'!C7)^(1/2)</f>
        <v>1.6495721976846449</v>
      </c>
      <c r="D8" s="92"/>
      <c r="E8" s="92"/>
    </row>
    <row r="9" spans="1:21" ht="19.5" customHeight="1">
      <c r="B9" s="161" t="s">
        <v>271</v>
      </c>
      <c r="C9" s="119">
        <f>('Valores constantes caso B'!C7*C7*'Datos de entrada caso B'!$C$19)^(1/2)</f>
        <v>0.60621778264910708</v>
      </c>
      <c r="D9" s="92"/>
      <c r="E9" s="92"/>
    </row>
    <row r="10" spans="1:21" ht="18">
      <c r="B10" s="161" t="s">
        <v>220</v>
      </c>
      <c r="C10" s="120">
        <f>'Valores constantes caso B'!C8*C7*C9</f>
        <v>2273.3166849341515</v>
      </c>
      <c r="D10" s="92"/>
      <c r="E10" s="92"/>
    </row>
    <row r="11" spans="1:21" ht="18">
      <c r="B11" s="161" t="s">
        <v>243</v>
      </c>
      <c r="C11" s="120">
        <f>'Valores constantes caso B'!C9*C7*C9</f>
        <v>3.2735760263051779</v>
      </c>
      <c r="D11" s="92"/>
      <c r="E11" s="92"/>
      <c r="G11" s="116"/>
    </row>
    <row r="12" spans="1:21" ht="18.600000000000001" thickBot="1">
      <c r="B12" s="162" t="s">
        <v>222</v>
      </c>
      <c r="C12" s="121">
        <f>'Valores constantes caso B'!C10*C7*C9</f>
        <v>0.30462443578117637</v>
      </c>
      <c r="D12" s="92"/>
      <c r="E12" s="92"/>
    </row>
    <row r="13" spans="1:21" ht="21" customHeight="1" thickTop="1">
      <c r="A13" s="159"/>
      <c r="D13" s="159"/>
      <c r="E13" s="159"/>
    </row>
    <row r="14" spans="1:21" ht="21" customHeight="1">
      <c r="A14" s="159"/>
      <c r="D14" s="159"/>
      <c r="E14" s="159"/>
    </row>
    <row r="15" spans="1:21" ht="21" customHeight="1">
      <c r="A15" s="159"/>
      <c r="D15" s="159"/>
      <c r="E15" s="159"/>
    </row>
    <row r="16" spans="1:21">
      <c r="U16" s="3"/>
    </row>
    <row r="17" spans="21:21">
      <c r="U17" s="3"/>
    </row>
    <row r="18" spans="21:21">
      <c r="U18" s="3"/>
    </row>
    <row r="19" spans="21:21">
      <c r="U19" s="3"/>
    </row>
    <row r="20" spans="21:21">
      <c r="U20" s="3"/>
    </row>
    <row r="21" spans="21:21">
      <c r="U21" s="3"/>
    </row>
    <row r="22" spans="21:21">
      <c r="U22" s="3"/>
    </row>
    <row r="23" spans="21:21">
      <c r="U23" s="3"/>
    </row>
    <row r="24" spans="21:21">
      <c r="U24" s="3"/>
    </row>
    <row r="25" spans="21:21">
      <c r="U25" s="3"/>
    </row>
    <row r="26" spans="21:21">
      <c r="U26" s="3"/>
    </row>
    <row r="27" spans="21:21">
      <c r="U27" s="3"/>
    </row>
    <row r="28" spans="21:21">
      <c r="U28" s="3"/>
    </row>
    <row r="29" spans="21:21">
      <c r="U29" s="3"/>
    </row>
    <row r="30" spans="21:21">
      <c r="U30" s="3"/>
    </row>
    <row r="31" spans="21:21">
      <c r="U31" s="3"/>
    </row>
    <row r="32" spans="21:21">
      <c r="U32" s="3"/>
    </row>
    <row r="33" spans="21:21">
      <c r="U33" s="3"/>
    </row>
    <row r="34" spans="21:21">
      <c r="U34" s="3"/>
    </row>
    <row r="35" spans="21:21">
      <c r="U35" s="3"/>
    </row>
    <row r="36" spans="21:21">
      <c r="U36" s="3"/>
    </row>
    <row r="37" spans="21:21">
      <c r="U37" s="3"/>
    </row>
  </sheetData>
  <mergeCells count="1">
    <mergeCell ref="G7:H7"/>
  </mergeCells>
  <printOptions horizontalCentered="1"/>
  <pageMargins left="0.35433070866141736" right="0" top="0.51181102362204722" bottom="0.19685039370078741" header="0.19685039370078741" footer="0.19685039370078741"/>
  <pageSetup orientation="portrait" horizontalDpi="300" verticalDpi="300" r:id="rId1"/>
  <headerFooter>
    <oddHeader>&amp;L&amp;"Arial,Negrita"&amp;12&amp;KFF0000Caso B:&amp;"Arial,Normal"&amp;K000000 Fuente continua de un contaminante conservativo&amp;RFecha de impresión: &amp;D</oddHeader>
    <oddFooter>&amp;L&amp;Z&amp;F
Hoja: &amp;A</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FF"/>
  </sheetPr>
  <dimension ref="A1"/>
  <sheetViews>
    <sheetView showGridLines="0" showRowColHeaders="0" zoomScale="110" zoomScaleNormal="110" workbookViewId="0"/>
  </sheetViews>
  <sheetFormatPr baseColWidth="10" defaultRowHeight="13.2"/>
  <sheetData/>
  <pageMargins left="0.59" right="0" top="0" bottom="0" header="0.31496062992125984" footer="0"/>
  <pageSetup orientation="landscape" horizontalDpi="300" verticalDpi="3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enableFormatConditionsCalculation="0">
    <tabColor rgb="FF9999FF"/>
    <pageSetUpPr fitToPage="1"/>
  </sheetPr>
  <dimension ref="A1:AA114"/>
  <sheetViews>
    <sheetView showGridLines="0" zoomScale="77" zoomScaleNormal="77" workbookViewId="0">
      <selection activeCell="H30" sqref="H30"/>
    </sheetView>
  </sheetViews>
  <sheetFormatPr baseColWidth="10" defaultColWidth="17.44140625" defaultRowHeight="15"/>
  <cols>
    <col min="1" max="1" width="4.109375" style="1" customWidth="1"/>
    <col min="2" max="2" width="12.109375" style="1" customWidth="1"/>
    <col min="3" max="3" width="11.44140625" style="1" customWidth="1"/>
    <col min="4" max="4" width="12" style="1" customWidth="1"/>
    <col min="5" max="5" width="12.6640625" style="1" customWidth="1"/>
    <col min="6" max="6" width="11.109375" style="1" customWidth="1"/>
    <col min="7" max="7" width="8.6640625" style="1" customWidth="1"/>
    <col min="8" max="8" width="8" style="1" customWidth="1"/>
    <col min="9" max="10" width="11" style="1" customWidth="1"/>
    <col min="11" max="11" width="9" style="1" customWidth="1"/>
    <col min="12" max="12" width="8.44140625" style="1" customWidth="1"/>
    <col min="13" max="13" width="10.5546875" style="1" customWidth="1"/>
    <col min="14" max="14" width="12.44140625" style="1" customWidth="1"/>
    <col min="15" max="15" width="12.33203125" style="1" customWidth="1"/>
    <col min="16" max="16" width="12.44140625" style="1" customWidth="1"/>
    <col min="17" max="17" width="14.109375" style="2" customWidth="1"/>
    <col min="18" max="18" width="12.44140625" style="1" customWidth="1"/>
    <col min="19" max="19" width="11.109375" style="1" customWidth="1"/>
    <col min="20" max="20" width="14.109375" style="1" customWidth="1"/>
    <col min="21" max="21" width="9.5546875" style="1" customWidth="1"/>
    <col min="22" max="22" width="17.44140625" style="1" customWidth="1"/>
    <col min="23" max="23" width="14.44140625" style="1" customWidth="1"/>
    <col min="24" max="24" width="14" style="1" customWidth="1"/>
    <col min="25" max="25" width="14.33203125" style="1" customWidth="1"/>
    <col min="26" max="26" width="14.44140625" style="1" customWidth="1"/>
    <col min="27" max="16384" width="17.44140625" style="1"/>
  </cols>
  <sheetData>
    <row r="1" spans="1:11" ht="74.25" customHeight="1"/>
    <row r="4" spans="1:11">
      <c r="A4" s="19"/>
      <c r="B4" s="364" t="s">
        <v>41</v>
      </c>
      <c r="C4" s="364"/>
      <c r="D4" s="364"/>
      <c r="E4" s="364"/>
      <c r="F4" s="364"/>
      <c r="G4" s="364"/>
      <c r="H4" s="19"/>
      <c r="I4" s="19"/>
      <c r="J4" s="19"/>
    </row>
    <row r="5" spans="1:11">
      <c r="A5" s="19"/>
      <c r="B5" s="57" t="s">
        <v>45</v>
      </c>
      <c r="C5" s="19"/>
      <c r="D5" s="19"/>
      <c r="E5" s="19"/>
      <c r="F5" s="19"/>
      <c r="G5" s="19"/>
      <c r="H5" s="19"/>
      <c r="I5" s="19"/>
      <c r="J5" s="19"/>
    </row>
    <row r="6" spans="1:11" ht="15.6" thickBot="1">
      <c r="A6" s="362" t="s">
        <v>270</v>
      </c>
      <c r="B6" s="362"/>
      <c r="C6" s="362"/>
      <c r="D6" s="362"/>
      <c r="E6" s="362"/>
      <c r="F6" s="172">
        <v>1000</v>
      </c>
      <c r="G6" s="19"/>
      <c r="H6" s="19"/>
      <c r="I6" s="19"/>
      <c r="J6" s="19"/>
    </row>
    <row r="7" spans="1:11" ht="16.2" thickTop="1">
      <c r="A7" s="362" t="s">
        <v>245</v>
      </c>
      <c r="B7" s="362"/>
      <c r="C7" s="362"/>
      <c r="D7" s="362"/>
      <c r="E7" s="362"/>
      <c r="F7" s="58">
        <f>'Datos de entrada caso B'!C8</f>
        <v>0.1</v>
      </c>
      <c r="G7" s="246" t="s">
        <v>46</v>
      </c>
      <c r="H7" s="247">
        <f>(F11-F7)/(J7-1)</f>
        <v>11.100000000000001</v>
      </c>
      <c r="I7" s="248" t="s">
        <v>0</v>
      </c>
      <c r="J7" s="249">
        <v>10</v>
      </c>
      <c r="K7" s="232" t="s">
        <v>268</v>
      </c>
    </row>
    <row r="8" spans="1:11" ht="15.6">
      <c r="A8" s="362" t="s">
        <v>246</v>
      </c>
      <c r="B8" s="362"/>
      <c r="C8" s="362"/>
      <c r="D8" s="362"/>
      <c r="E8" s="362"/>
      <c r="F8" s="58">
        <f>'Datos de entrada caso B'!C9</f>
        <v>0.1</v>
      </c>
      <c r="G8" s="250" t="s">
        <v>47</v>
      </c>
      <c r="H8" s="251">
        <f>(F12-F8)/(J8-1)</f>
        <v>2.2111111111111108</v>
      </c>
      <c r="I8" s="252" t="s">
        <v>1</v>
      </c>
      <c r="J8" s="253">
        <v>10</v>
      </c>
      <c r="K8" s="232"/>
    </row>
    <row r="9" spans="1:11" ht="16.5" customHeight="1">
      <c r="A9" s="362" t="s">
        <v>247</v>
      </c>
      <c r="B9" s="362"/>
      <c r="C9" s="362"/>
      <c r="D9" s="362"/>
      <c r="E9" s="362"/>
      <c r="F9" s="58">
        <f>'Datos de entrada caso B'!C10</f>
        <v>0.1</v>
      </c>
      <c r="G9" s="250" t="s">
        <v>48</v>
      </c>
      <c r="H9" s="251">
        <f>(F13-F9)/(J9-1)</f>
        <v>3.322222222222222</v>
      </c>
      <c r="I9" s="252" t="s">
        <v>2</v>
      </c>
      <c r="J9" s="253">
        <v>10</v>
      </c>
      <c r="K9" s="232"/>
    </row>
    <row r="10" spans="1:11" ht="20.25" customHeight="1" thickBot="1">
      <c r="A10" s="362" t="s">
        <v>272</v>
      </c>
      <c r="B10" s="362"/>
      <c r="C10" s="362"/>
      <c r="D10" s="362"/>
      <c r="E10" s="362"/>
      <c r="F10" s="59">
        <f>'Datos de entrada caso B'!C11</f>
        <v>1</v>
      </c>
      <c r="G10" s="254" t="s">
        <v>49</v>
      </c>
      <c r="H10" s="255">
        <f>(F14-F10)/(J10-1)</f>
        <v>111</v>
      </c>
      <c r="I10" s="256" t="s">
        <v>3</v>
      </c>
      <c r="J10" s="257">
        <v>10</v>
      </c>
      <c r="K10" s="232"/>
    </row>
    <row r="11" spans="1:11" ht="16.2" thickTop="1">
      <c r="A11" s="362" t="s">
        <v>248</v>
      </c>
      <c r="B11" s="362"/>
      <c r="C11" s="362"/>
      <c r="D11" s="362"/>
      <c r="E11" s="362"/>
      <c r="F11" s="59">
        <f>'Datos de entrada caso B'!C12</f>
        <v>100</v>
      </c>
      <c r="G11" s="19"/>
      <c r="H11" s="19"/>
      <c r="I11" s="19"/>
      <c r="J11" s="19"/>
    </row>
    <row r="12" spans="1:11" ht="15.6">
      <c r="A12" s="362" t="s">
        <v>249</v>
      </c>
      <c r="B12" s="362"/>
      <c r="C12" s="362"/>
      <c r="D12" s="362"/>
      <c r="E12" s="362"/>
      <c r="F12" s="59">
        <f>'Datos de entrada caso B'!C13</f>
        <v>20</v>
      </c>
      <c r="G12" s="19"/>
      <c r="H12" s="19"/>
      <c r="I12" s="19"/>
      <c r="J12" s="19"/>
    </row>
    <row r="13" spans="1:11" ht="15.6">
      <c r="A13" s="362" t="s">
        <v>250</v>
      </c>
      <c r="B13" s="362"/>
      <c r="C13" s="362"/>
      <c r="D13" s="362"/>
      <c r="E13" s="362"/>
      <c r="F13" s="59">
        <f>'Datos de entrada caso B'!C14</f>
        <v>30</v>
      </c>
      <c r="G13" s="19"/>
      <c r="H13" s="19"/>
      <c r="I13" s="19"/>
      <c r="J13" s="19"/>
    </row>
    <row r="14" spans="1:11" ht="18">
      <c r="A14" s="362" t="s">
        <v>273</v>
      </c>
      <c r="B14" s="362"/>
      <c r="C14" s="362"/>
      <c r="D14" s="362"/>
      <c r="E14" s="362"/>
      <c r="F14" s="294">
        <f>'Datos de entrada caso B'!C15</f>
        <v>1000</v>
      </c>
      <c r="G14" s="19"/>
      <c r="H14" s="19"/>
      <c r="I14" s="19"/>
      <c r="J14" s="19"/>
    </row>
    <row r="15" spans="1:11" ht="15.6">
      <c r="A15" s="19"/>
      <c r="B15" s="362" t="s">
        <v>251</v>
      </c>
      <c r="C15" s="362"/>
      <c r="D15" s="362"/>
      <c r="E15" s="362"/>
      <c r="F15" s="59">
        <f>'Datos de entrada caso B'!C16</f>
        <v>1</v>
      </c>
      <c r="G15" s="19"/>
      <c r="H15" s="19"/>
      <c r="I15" s="19"/>
      <c r="J15" s="19"/>
      <c r="K15"/>
    </row>
    <row r="16" spans="1:11" ht="15.6">
      <c r="A16" s="19"/>
      <c r="B16" s="362" t="s">
        <v>266</v>
      </c>
      <c r="C16" s="362"/>
      <c r="D16" s="362"/>
      <c r="E16" s="362"/>
      <c r="F16" s="19">
        <f>'Datos de entrada caso B'!C17</f>
        <v>0.01</v>
      </c>
      <c r="G16" s="19"/>
      <c r="H16" s="19"/>
      <c r="I16" s="19"/>
      <c r="J16" s="19"/>
    </row>
    <row r="17" spans="1:13" ht="15.6">
      <c r="A17" s="19"/>
      <c r="B17" s="362" t="s">
        <v>267</v>
      </c>
      <c r="C17" s="362"/>
      <c r="D17" s="362"/>
      <c r="E17" s="362"/>
      <c r="F17" s="19">
        <f>'Datos de entrada caso B'!C18</f>
        <v>0.01</v>
      </c>
      <c r="G17" s="19"/>
      <c r="H17" s="19"/>
      <c r="I17" s="19"/>
      <c r="J17" s="19"/>
      <c r="M17"/>
    </row>
    <row r="18" spans="1:13" ht="15.6">
      <c r="A18" s="19"/>
      <c r="B18" s="365" t="s">
        <v>313</v>
      </c>
      <c r="C18" s="365"/>
      <c r="D18" s="365"/>
      <c r="E18" s="365"/>
      <c r="F18" s="41">
        <f>'Valores constantes caso B'!C8</f>
        <v>500</v>
      </c>
      <c r="G18" s="19"/>
      <c r="H18" s="19"/>
      <c r="I18" s="19"/>
      <c r="J18" s="19"/>
    </row>
    <row r="19" spans="1:13" ht="15.6">
      <c r="A19" s="19"/>
      <c r="B19" s="365" t="s">
        <v>314</v>
      </c>
      <c r="C19" s="365"/>
      <c r="D19" s="365"/>
      <c r="E19" s="365"/>
      <c r="F19" s="41">
        <f>'Valores constantes caso B'!C9</f>
        <v>0.72</v>
      </c>
      <c r="G19" s="19"/>
      <c r="H19" s="19"/>
      <c r="I19" s="19"/>
      <c r="J19" s="19"/>
    </row>
    <row r="20" spans="1:13" ht="15.6">
      <c r="A20" s="19"/>
      <c r="B20" s="365" t="s">
        <v>315</v>
      </c>
      <c r="C20" s="365"/>
      <c r="D20" s="365"/>
      <c r="E20" s="365"/>
      <c r="F20" s="41">
        <f>'Valores constantes caso B'!C10</f>
        <v>6.7000000000000004E-2</v>
      </c>
      <c r="G20" s="19"/>
      <c r="H20" s="19"/>
      <c r="I20" s="19"/>
      <c r="J20" s="19"/>
      <c r="K20" s="94"/>
    </row>
    <row r="21" spans="1:13" ht="15.6">
      <c r="A21" s="19"/>
      <c r="B21" s="362" t="s">
        <v>252</v>
      </c>
      <c r="C21" s="362"/>
      <c r="D21" s="362"/>
      <c r="E21" s="362"/>
      <c r="F21" s="19">
        <f>'Valores constantes caso B'!C7</f>
        <v>9.8000000000000007</v>
      </c>
      <c r="G21" s="19"/>
      <c r="H21" s="19"/>
      <c r="I21" s="19"/>
      <c r="J21" s="19"/>
    </row>
    <row r="22" spans="1:13">
      <c r="A22" s="19"/>
      <c r="B22" s="362" t="s">
        <v>244</v>
      </c>
      <c r="C22" s="362"/>
      <c r="D22" s="362"/>
      <c r="E22" s="362"/>
      <c r="F22" s="19">
        <f>'Datos de entrada caso B'!C19</f>
        <v>5.0000000000000001E-3</v>
      </c>
      <c r="G22" s="19"/>
      <c r="H22" s="19"/>
      <c r="I22" s="19"/>
      <c r="J22" s="19"/>
    </row>
    <row r="23" spans="1:13" ht="15.6">
      <c r="A23" s="60"/>
      <c r="B23" s="362" t="s">
        <v>253</v>
      </c>
      <c r="C23" s="362"/>
      <c r="D23" s="362"/>
      <c r="E23" s="362"/>
      <c r="F23" s="61">
        <f>'Valores constantes caso B'!C11</f>
        <v>1.5091863517060367E-2</v>
      </c>
      <c r="G23" s="19"/>
      <c r="H23" s="19"/>
      <c r="I23" s="19"/>
      <c r="J23" s="19"/>
    </row>
    <row r="24" spans="1:13" ht="29.25" customHeight="1">
      <c r="A24" s="19"/>
      <c r="B24" s="363" t="s">
        <v>269</v>
      </c>
      <c r="C24" s="363"/>
      <c r="D24" s="363"/>
      <c r="E24" s="363"/>
      <c r="F24" s="167">
        <f>'Valores constantes caso B'!C12</f>
        <v>5.8878000000000001E-4</v>
      </c>
      <c r="G24" s="40"/>
      <c r="H24" s="19"/>
      <c r="I24" s="19"/>
      <c r="J24" s="19"/>
    </row>
    <row r="25" spans="1:13" ht="15.6">
      <c r="A25" s="19"/>
      <c r="B25" s="362" t="s">
        <v>274</v>
      </c>
      <c r="C25" s="362"/>
      <c r="D25" s="362"/>
      <c r="E25" s="362"/>
      <c r="F25" s="37">
        <v>0</v>
      </c>
      <c r="G25" s="19"/>
      <c r="H25" s="19"/>
      <c r="I25" s="19"/>
      <c r="J25" s="19"/>
    </row>
    <row r="26" spans="1:13">
      <c r="A26" s="19"/>
      <c r="C26" s="62"/>
      <c r="D26" s="62"/>
      <c r="E26" s="62"/>
      <c r="F26" s="19"/>
      <c r="G26" s="19"/>
      <c r="H26" s="19"/>
      <c r="I26" s="19"/>
      <c r="J26" s="19"/>
    </row>
    <row r="27" spans="1:13">
      <c r="A27" s="263"/>
      <c r="B27" s="57" t="s">
        <v>44</v>
      </c>
      <c r="C27" s="263"/>
      <c r="D27" s="263"/>
      <c r="E27" s="263"/>
      <c r="F27" s="19"/>
      <c r="G27" s="63"/>
      <c r="H27" s="19"/>
      <c r="I27" s="19"/>
      <c r="J27" s="19"/>
    </row>
    <row r="28" spans="1:13" ht="15.6">
      <c r="A28" s="19"/>
      <c r="B28" s="362" t="s">
        <v>254</v>
      </c>
      <c r="C28" s="362"/>
      <c r="D28" s="362"/>
      <c r="E28" s="362"/>
      <c r="F28" s="19">
        <f>('Datos de entrada caso B'!C14*'Datos de entrada caso B'!C13)/(2*'Datos de entrada caso B'!C14+'Datos de entrada caso B'!C13)</f>
        <v>7.5</v>
      </c>
      <c r="G28" s="19"/>
      <c r="H28" s="19"/>
      <c r="I28" s="19"/>
      <c r="J28" s="19"/>
    </row>
    <row r="29" spans="1:13" ht="15.6">
      <c r="A29" s="19"/>
      <c r="B29" s="362" t="s">
        <v>316</v>
      </c>
      <c r="C29" s="362"/>
      <c r="D29" s="362"/>
      <c r="E29" s="362"/>
      <c r="F29" s="64">
        <f>'Datos de entrada caso B'!C16/(F28*'Datos de entrada caso B'!C19*'Valores constantes caso B'!C7)^0.5</f>
        <v>1.6495721976846449</v>
      </c>
      <c r="G29" s="64"/>
      <c r="H29" s="19"/>
      <c r="I29" s="19"/>
      <c r="J29" s="19"/>
    </row>
    <row r="30" spans="1:13">
      <c r="A30" s="19"/>
      <c r="B30" s="362" t="s">
        <v>255</v>
      </c>
      <c r="C30" s="362"/>
      <c r="D30" s="362"/>
      <c r="E30" s="362"/>
      <c r="F30" s="64">
        <f>('Valores constantes caso B'!C7*F28*'Datos de entrada caso B'!C19)^0.5</f>
        <v>0.60621778264910708</v>
      </c>
      <c r="G30" s="19"/>
      <c r="H30" s="19"/>
      <c r="I30" s="19"/>
      <c r="J30" s="19"/>
    </row>
    <row r="31" spans="1:13" ht="17.25" customHeight="1">
      <c r="A31" s="60"/>
      <c r="B31" s="362" t="s">
        <v>258</v>
      </c>
      <c r="C31" s="362"/>
      <c r="D31" s="362"/>
      <c r="E31" s="362"/>
      <c r="F31" s="61">
        <f>'Valores constantes caso B'!C8*F28*F30</f>
        <v>2273.3166849341515</v>
      </c>
      <c r="G31" s="19"/>
      <c r="H31" s="19"/>
      <c r="I31" s="19"/>
      <c r="J31" s="19"/>
    </row>
    <row r="32" spans="1:13" ht="18.75" customHeight="1">
      <c r="A32" s="60"/>
      <c r="B32" s="362" t="s">
        <v>257</v>
      </c>
      <c r="C32" s="362"/>
      <c r="D32" s="362"/>
      <c r="E32" s="362"/>
      <c r="F32" s="61">
        <f>'Valores constantes caso B'!C9*$F$28*$F$30</f>
        <v>3.2735760263051779</v>
      </c>
      <c r="G32" s="19"/>
      <c r="H32" s="19"/>
      <c r="I32" s="19"/>
      <c r="J32" s="19"/>
    </row>
    <row r="33" spans="1:27" ht="18" customHeight="1">
      <c r="A33" s="60"/>
      <c r="B33" s="362" t="s">
        <v>256</v>
      </c>
      <c r="C33" s="362"/>
      <c r="D33" s="362"/>
      <c r="E33" s="362"/>
      <c r="F33" s="61">
        <f>'Valores constantes caso B'!C10*$F$28*$F$30</f>
        <v>0.30462443578117637</v>
      </c>
      <c r="G33" s="19"/>
      <c r="H33" s="19"/>
      <c r="I33" s="19"/>
      <c r="J33" s="19"/>
    </row>
    <row r="35" spans="1:27" s="19" customFormat="1" ht="15.6">
      <c r="A35" s="1"/>
      <c r="B35" s="66" t="s">
        <v>37</v>
      </c>
      <c r="C35" s="20" t="s">
        <v>38</v>
      </c>
      <c r="D35" s="20" t="s">
        <v>39</v>
      </c>
      <c r="E35" s="20" t="s">
        <v>40</v>
      </c>
      <c r="F35" s="20" t="s">
        <v>9</v>
      </c>
      <c r="G35" s="20" t="s">
        <v>10</v>
      </c>
      <c r="H35" s="20" t="s">
        <v>11</v>
      </c>
      <c r="I35" s="20" t="s">
        <v>7</v>
      </c>
      <c r="J35" s="20" t="s">
        <v>6</v>
      </c>
      <c r="K35" s="20" t="s">
        <v>8</v>
      </c>
      <c r="L35" s="20" t="s">
        <v>13</v>
      </c>
      <c r="M35" s="21" t="s">
        <v>12</v>
      </c>
      <c r="N35" s="20" t="s">
        <v>28</v>
      </c>
      <c r="O35" s="20" t="s">
        <v>31</v>
      </c>
      <c r="P35" s="21" t="s">
        <v>32</v>
      </c>
      <c r="Q35" s="22" t="s">
        <v>33</v>
      </c>
      <c r="R35" s="23" t="s">
        <v>34</v>
      </c>
      <c r="S35" s="21" t="s">
        <v>14</v>
      </c>
      <c r="T35" s="20" t="s">
        <v>35</v>
      </c>
      <c r="U35" s="20" t="s">
        <v>36</v>
      </c>
      <c r="W35" s="20" t="s">
        <v>15</v>
      </c>
      <c r="X35" s="20" t="s">
        <v>16</v>
      </c>
      <c r="Y35" s="20" t="s">
        <v>17</v>
      </c>
      <c r="Z35" s="20" t="s">
        <v>18</v>
      </c>
    </row>
    <row r="36" spans="1:27" s="19" customFormat="1" ht="13.2">
      <c r="A36" s="20">
        <v>1</v>
      </c>
      <c r="B36" s="67">
        <f t="shared" ref="B36:B45" si="0">A36*$H$7-$F$7</f>
        <v>11.000000000000002</v>
      </c>
      <c r="C36" s="25">
        <f>$F$8</f>
        <v>0.1</v>
      </c>
      <c r="D36" s="25">
        <f>$F$9</f>
        <v>0.1</v>
      </c>
      <c r="E36" s="25">
        <f>(B36/$F$15)-$F$10</f>
        <v>10.000000000000002</v>
      </c>
      <c r="F36" s="26">
        <f>B36*$F$15</f>
        <v>11.000000000000002</v>
      </c>
      <c r="G36" s="26">
        <f>C36*$F$16</f>
        <v>1E-3</v>
      </c>
      <c r="H36" s="26">
        <f>D36*$F$17</f>
        <v>1E-3</v>
      </c>
      <c r="I36" s="25">
        <f>(B36^2+C36^2)^0.5</f>
        <v>11.000454536063501</v>
      </c>
      <c r="J36" s="27">
        <f t="shared" ref="J36:J45" si="1">$F$31+$F$24*(I36^(4/3))*(1-$F$23*D36)</f>
        <v>2273.331067773519</v>
      </c>
      <c r="K36" s="27">
        <f t="shared" ref="K36:K45" si="2">$F$32+$F$24*(I36^(4/3))*(1-$F$23*D36)</f>
        <v>3.2879588656728287</v>
      </c>
      <c r="L36" s="27">
        <f t="shared" ref="L36:L45" si="3">$F$20*$F$30*$F$13</f>
        <v>1.2184977431247053</v>
      </c>
      <c r="M36" s="28">
        <f>F36/(2*J36)+G36/(2*K36)+H36/(2*L36)</f>
        <v>2.9817686214853876E-3</v>
      </c>
      <c r="N36" s="29">
        <f>(K36*L36*B36^2+J36*L36*C36^2+J36*K36*D36^2)/(4*J36*K36*L36)</f>
        <v>1.611852173232399E-2</v>
      </c>
      <c r="O36" s="29">
        <f t="shared" ref="O36:O45" si="4">$F$15^2/(4*J36)+$F$16^2/(4*K36)+$F$17^2/(4*L36)+$F$25</f>
        <v>1.3809135266611443E-4</v>
      </c>
      <c r="P36" s="29">
        <f t="shared" ref="P36:P45" si="5">N36*O36</f>
        <v>2.2258284689947816E-6</v>
      </c>
      <c r="Q36" s="29">
        <f t="shared" ref="Q36:Q45" si="6">SQRT(N36/E36)+SQRT((P36*E36)/N36)</f>
        <v>7.730852367697616E-2</v>
      </c>
      <c r="R36" s="30">
        <f>SQRT(N36/E36)-SQRT((P36*E36)/N36)</f>
        <v>2.9872339502459225E-3</v>
      </c>
      <c r="S36" s="31">
        <f t="shared" ref="S36:S45" si="7">EXP(2*SQRT(P36))*(1-Y36)+EXP(-2*SQRT(P36))*(1-Z36)</f>
        <v>1.9098371228418762</v>
      </c>
      <c r="T36" s="32">
        <f>($F$6*EXP(M36)*S36)/(16*PI()*SQRT(N36*J36*K36*L36))</f>
        <v>3.1452266045630664</v>
      </c>
      <c r="U36" s="26">
        <f>T36*1000</f>
        <v>3145.2266045630663</v>
      </c>
      <c r="W36" s="33">
        <f>Q36</f>
        <v>7.730852367697616E-2</v>
      </c>
      <c r="X36" s="25">
        <f>R36</f>
        <v>2.9872339502459225E-3</v>
      </c>
      <c r="Y36" s="24">
        <f t="shared" ref="Y36:Y43" si="8">1-(1/((1+0.278393*Q36+0.230389*Q36^2+0.000972*Q36^3+0.078108*Q36^4)^4))</f>
        <v>8.6595138055712173E-2</v>
      </c>
      <c r="Z36" s="24">
        <f t="shared" ref="Z36:Z43" si="9">1-(1/((1+0.278393*R36+0.230389*R36^2+0.000972*R36^3+0.078108*R36^4)^4))</f>
        <v>3.3277851118744817E-3</v>
      </c>
      <c r="AA36" s="34"/>
    </row>
    <row r="37" spans="1:27" s="19" customFormat="1" ht="13.2">
      <c r="A37" s="20">
        <v>2</v>
      </c>
      <c r="B37" s="67">
        <f t="shared" si="0"/>
        <v>22.1</v>
      </c>
      <c r="C37" s="25">
        <f t="shared" ref="C37:C45" si="10">$F$8</f>
        <v>0.1</v>
      </c>
      <c r="D37" s="25">
        <f t="shared" ref="D37:D45" si="11">$F$9</f>
        <v>0.1</v>
      </c>
      <c r="E37" s="25">
        <f t="shared" ref="E37:E45" si="12">(B37/$F$15)-$F$10</f>
        <v>21.1</v>
      </c>
      <c r="F37" s="26">
        <f t="shared" ref="F37:F45" si="13">B37*$F$15</f>
        <v>22.1</v>
      </c>
      <c r="G37" s="26">
        <f t="shared" ref="G37:G45" si="14">C37*$F$16</f>
        <v>1E-3</v>
      </c>
      <c r="H37" s="26">
        <f t="shared" ref="H37:H45" si="15">D37*$F$17</f>
        <v>1E-3</v>
      </c>
      <c r="I37" s="25">
        <f t="shared" ref="I37:I45" si="16">(B37^2+C37^2)^0.5</f>
        <v>22.100226243185841</v>
      </c>
      <c r="J37" s="27">
        <f t="shared" si="1"/>
        <v>2273.3531457248264</v>
      </c>
      <c r="K37" s="27">
        <f t="shared" si="2"/>
        <v>3.310036816979939</v>
      </c>
      <c r="L37" s="27">
        <f t="shared" si="3"/>
        <v>1.2184977431247053</v>
      </c>
      <c r="M37" s="28">
        <f t="shared" ref="M37:M45" si="17">F37/(2*J37)+G37/(2*K37)+H37/(2*L37)</f>
        <v>5.4220585153632915E-3</v>
      </c>
      <c r="N37" s="29">
        <f t="shared" ref="N37:N45" si="18">(K37*L37*B37^2+J37*L37*C37^2+J37*K37*D37^2)/(4*J37*K37*L37)</f>
        <v>5.6517294355541432E-2</v>
      </c>
      <c r="O37" s="29">
        <f t="shared" si="4"/>
        <v>1.3803956930334563E-4</v>
      </c>
      <c r="P37" s="29">
        <f t="shared" si="5"/>
        <v>7.8016229710293467E-6</v>
      </c>
      <c r="Q37" s="29">
        <f t="shared" si="6"/>
        <v>0.10572349205647968</v>
      </c>
      <c r="R37" s="30">
        <f t="shared" ref="R37:R45" si="19">SQRT(N37/E37)-SQRT((P37*E37)/N37)</f>
        <v>-2.2141735158420564E-3</v>
      </c>
      <c r="S37" s="31">
        <f t="shared" si="7"/>
        <v>1.8833743518524413</v>
      </c>
      <c r="T37" s="32">
        <f t="shared" ref="T37:T45" si="20">($F$6*EXP(M37)*S37)/(16*PI()*SQRT(N37*J37*K37*L37))</f>
        <v>1.6548881874963912</v>
      </c>
      <c r="U37" s="26">
        <f t="shared" ref="U37:U45" si="21">T37*1000</f>
        <v>1654.8881874963913</v>
      </c>
      <c r="W37" s="33">
        <f t="shared" ref="W37:W45" si="22">Q37</f>
        <v>0.10572349205647968</v>
      </c>
      <c r="X37" s="25">
        <f t="shared" ref="X37:X45" si="23">R37</f>
        <v>-2.2141735158420564E-3</v>
      </c>
      <c r="Y37" s="24">
        <f t="shared" si="8"/>
        <v>0.11844452197755784</v>
      </c>
      <c r="Z37" s="24">
        <f t="shared" si="9"/>
        <v>-2.4649140471431075E-3</v>
      </c>
      <c r="AA37" s="35"/>
    </row>
    <row r="38" spans="1:27" s="19" customFormat="1" ht="13.2">
      <c r="A38" s="20">
        <v>3</v>
      </c>
      <c r="B38" s="67">
        <f t="shared" si="0"/>
        <v>33.200000000000003</v>
      </c>
      <c r="C38" s="25">
        <f t="shared" si="10"/>
        <v>0.1</v>
      </c>
      <c r="D38" s="25">
        <f t="shared" si="11"/>
        <v>0.1</v>
      </c>
      <c r="E38" s="25">
        <f t="shared" si="12"/>
        <v>32.200000000000003</v>
      </c>
      <c r="F38" s="26">
        <f t="shared" si="13"/>
        <v>33.200000000000003</v>
      </c>
      <c r="G38" s="26">
        <f t="shared" si="14"/>
        <v>1E-3</v>
      </c>
      <c r="H38" s="26">
        <f t="shared" si="15"/>
        <v>1E-3</v>
      </c>
      <c r="I38" s="25">
        <f t="shared" si="16"/>
        <v>33.200150602068064</v>
      </c>
      <c r="J38" s="27">
        <f t="shared" si="1"/>
        <v>2273.3794161725496</v>
      </c>
      <c r="K38" s="27">
        <f t="shared" si="2"/>
        <v>3.3363072647034016</v>
      </c>
      <c r="L38" s="27">
        <f t="shared" si="3"/>
        <v>1.2184977431247053</v>
      </c>
      <c r="M38" s="28">
        <f t="shared" si="17"/>
        <v>7.8621124037806644E-3</v>
      </c>
      <c r="N38" s="29">
        <f t="shared" si="18"/>
        <v>0.12401265733574804</v>
      </c>
      <c r="O38" s="29">
        <f t="shared" si="4"/>
        <v>1.3797882706600702E-4</v>
      </c>
      <c r="P38" s="29">
        <f t="shared" si="5"/>
        <v>1.7111121000525164E-5</v>
      </c>
      <c r="Q38" s="29">
        <f t="shared" si="6"/>
        <v>0.12871426163496344</v>
      </c>
      <c r="R38" s="30">
        <f t="shared" si="19"/>
        <v>-4.5961765388783937E-3</v>
      </c>
      <c r="S38" s="31">
        <f t="shared" si="7"/>
        <v>1.8598221604651317</v>
      </c>
      <c r="T38" s="32">
        <f t="shared" si="20"/>
        <v>1.1015435737109118</v>
      </c>
      <c r="U38" s="26">
        <f t="shared" si="21"/>
        <v>1101.5435737109119</v>
      </c>
      <c r="W38" s="33">
        <f t="shared" si="22"/>
        <v>0.12871426163496344</v>
      </c>
      <c r="X38" s="25">
        <f t="shared" si="23"/>
        <v>-4.5961765388783937E-3</v>
      </c>
      <c r="Y38" s="24">
        <f t="shared" si="8"/>
        <v>0.14412185461050364</v>
      </c>
      <c r="Z38" s="24">
        <f t="shared" si="9"/>
        <v>-5.1149955332874253E-3</v>
      </c>
      <c r="AA38" s="34"/>
    </row>
    <row r="39" spans="1:27" s="19" customFormat="1" ht="13.2">
      <c r="A39" s="20">
        <v>4</v>
      </c>
      <c r="B39" s="67">
        <f t="shared" si="0"/>
        <v>44.300000000000004</v>
      </c>
      <c r="C39" s="25">
        <f t="shared" si="10"/>
        <v>0.1</v>
      </c>
      <c r="D39" s="25">
        <f t="shared" si="11"/>
        <v>0.1</v>
      </c>
      <c r="E39" s="25">
        <f t="shared" si="12"/>
        <v>43.300000000000004</v>
      </c>
      <c r="F39" s="26">
        <f t="shared" si="13"/>
        <v>44.300000000000004</v>
      </c>
      <c r="G39" s="26">
        <f t="shared" si="14"/>
        <v>1E-3</v>
      </c>
      <c r="H39" s="26">
        <f t="shared" si="15"/>
        <v>1E-3</v>
      </c>
      <c r="I39" s="25">
        <f t="shared" si="16"/>
        <v>44.300112866673381</v>
      </c>
      <c r="J39" s="27">
        <f t="shared" si="1"/>
        <v>2273.4088366797778</v>
      </c>
      <c r="K39" s="27">
        <f t="shared" si="2"/>
        <v>3.3657277719313567</v>
      </c>
      <c r="L39" s="27">
        <f t="shared" si="3"/>
        <v>1.2184977431247053</v>
      </c>
      <c r="M39" s="28">
        <f t="shared" si="17"/>
        <v>1.0301975789932102E-2</v>
      </c>
      <c r="N39" s="29">
        <f t="shared" si="18"/>
        <v>0.21860366950375579</v>
      </c>
      <c r="O39" s="29">
        <f t="shared" si="4"/>
        <v>1.3791190336997938E-4</v>
      </c>
      <c r="P39" s="29">
        <f t="shared" si="5"/>
        <v>3.0148048144924875E-5</v>
      </c>
      <c r="Q39" s="29">
        <f t="shared" si="6"/>
        <v>0.14832941940602712</v>
      </c>
      <c r="R39" s="30">
        <f t="shared" si="19"/>
        <v>-6.222648401816952E-3</v>
      </c>
      <c r="S39" s="31">
        <f t="shared" si="7"/>
        <v>1.8392068424906163</v>
      </c>
      <c r="T39" s="32">
        <f t="shared" si="20"/>
        <v>0.81887093473206818</v>
      </c>
      <c r="U39" s="26">
        <f t="shared" si="21"/>
        <v>818.87093473206824</v>
      </c>
      <c r="W39" s="33">
        <f t="shared" si="22"/>
        <v>0.14832941940602712</v>
      </c>
      <c r="X39" s="25">
        <f t="shared" si="23"/>
        <v>-6.222648401816952E-3</v>
      </c>
      <c r="Y39" s="24">
        <f t="shared" si="8"/>
        <v>0.16592943795141102</v>
      </c>
      <c r="Z39" s="24">
        <f t="shared" si="9"/>
        <v>-6.9234880821618106E-3</v>
      </c>
      <c r="AA39" s="34"/>
    </row>
    <row r="40" spans="1:27" s="19" customFormat="1" ht="13.2">
      <c r="A40" s="20">
        <v>5</v>
      </c>
      <c r="B40" s="67">
        <f t="shared" si="0"/>
        <v>55.400000000000006</v>
      </c>
      <c r="C40" s="25">
        <f t="shared" si="10"/>
        <v>0.1</v>
      </c>
      <c r="D40" s="25">
        <f t="shared" si="11"/>
        <v>0.1</v>
      </c>
      <c r="E40" s="25">
        <f t="shared" si="12"/>
        <v>54.400000000000006</v>
      </c>
      <c r="F40" s="26">
        <f t="shared" si="13"/>
        <v>55.400000000000006</v>
      </c>
      <c r="G40" s="26">
        <f t="shared" si="14"/>
        <v>1E-3</v>
      </c>
      <c r="H40" s="26">
        <f t="shared" si="15"/>
        <v>1E-3</v>
      </c>
      <c r="I40" s="25">
        <f t="shared" si="16"/>
        <v>55.400090252634072</v>
      </c>
      <c r="J40" s="27">
        <f t="shared" si="1"/>
        <v>2273.4408438044898</v>
      </c>
      <c r="K40" s="27">
        <f t="shared" si="2"/>
        <v>3.3977348966434531</v>
      </c>
      <c r="L40" s="27">
        <f t="shared" si="3"/>
        <v>1.2184977431247053</v>
      </c>
      <c r="M40" s="28">
        <f t="shared" si="17"/>
        <v>1.2741672722352231E-2</v>
      </c>
      <c r="N40" s="29">
        <f t="shared" si="18"/>
        <v>0.340289125197689</v>
      </c>
      <c r="O40" s="29">
        <f t="shared" si="4"/>
        <v>1.3784038415745316E-4</v>
      </c>
      <c r="P40" s="29">
        <f t="shared" si="5"/>
        <v>4.6905583741853126E-5</v>
      </c>
      <c r="Q40" s="29">
        <f t="shared" si="6"/>
        <v>0.16568452537953382</v>
      </c>
      <c r="R40" s="30">
        <f t="shared" si="19"/>
        <v>-7.5034291457789642E-3</v>
      </c>
      <c r="S40" s="31">
        <f t="shared" si="7"/>
        <v>1.8207406344952295</v>
      </c>
      <c r="T40" s="32">
        <f t="shared" si="20"/>
        <v>0.64824457865878737</v>
      </c>
      <c r="U40" s="26">
        <f t="shared" si="21"/>
        <v>648.24457865878742</v>
      </c>
      <c r="W40" s="33">
        <f t="shared" si="22"/>
        <v>0.16568452537953382</v>
      </c>
      <c r="X40" s="25">
        <f t="shared" si="23"/>
        <v>-7.5034291457789642E-3</v>
      </c>
      <c r="Y40" s="24">
        <f t="shared" si="8"/>
        <v>0.18512720373322711</v>
      </c>
      <c r="Z40" s="24">
        <f t="shared" si="9"/>
        <v>-8.3469987894644326E-3</v>
      </c>
      <c r="AA40" s="34"/>
    </row>
    <row r="41" spans="1:27" s="19" customFormat="1" ht="13.2">
      <c r="A41" s="20">
        <v>6</v>
      </c>
      <c r="B41" s="67">
        <f t="shared" si="0"/>
        <v>66.500000000000014</v>
      </c>
      <c r="C41" s="25">
        <f t="shared" si="10"/>
        <v>0.1</v>
      </c>
      <c r="D41" s="25">
        <f t="shared" si="11"/>
        <v>0.1</v>
      </c>
      <c r="E41" s="25">
        <f t="shared" si="12"/>
        <v>65.500000000000014</v>
      </c>
      <c r="F41" s="26">
        <f t="shared" si="13"/>
        <v>66.500000000000014</v>
      </c>
      <c r="G41" s="26">
        <f t="shared" si="14"/>
        <v>1E-3</v>
      </c>
      <c r="H41" s="26">
        <f t="shared" si="15"/>
        <v>1E-3</v>
      </c>
      <c r="I41" s="25">
        <f t="shared" si="16"/>
        <v>66.500075187927436</v>
      </c>
      <c r="J41" s="27">
        <f t="shared" si="1"/>
        <v>2273.4750745253705</v>
      </c>
      <c r="K41" s="27">
        <f t="shared" si="2"/>
        <v>3.4319656175240913</v>
      </c>
      <c r="L41" s="27">
        <f t="shared" si="3"/>
        <v>1.2184977431247053</v>
      </c>
      <c r="M41" s="28">
        <f t="shared" si="17"/>
        <v>1.5181218281564258E-2</v>
      </c>
      <c r="N41" s="29">
        <f t="shared" si="18"/>
        <v>0.4890676477077508</v>
      </c>
      <c r="O41" s="29">
        <f t="shared" si="4"/>
        <v>1.377653406948603E-4</v>
      </c>
      <c r="P41" s="29">
        <f t="shared" si="5"/>
        <v>6.7376571109292196E-5</v>
      </c>
      <c r="Q41" s="29">
        <f t="shared" si="6"/>
        <v>0.18140275087444627</v>
      </c>
      <c r="R41" s="30">
        <f t="shared" si="19"/>
        <v>-8.5828255834875244E-3</v>
      </c>
      <c r="S41" s="31">
        <f t="shared" si="7"/>
        <v>1.8038879372624517</v>
      </c>
      <c r="T41" s="32">
        <f t="shared" si="20"/>
        <v>0.53434213787989793</v>
      </c>
      <c r="U41" s="26">
        <f t="shared" si="21"/>
        <v>534.3421378798979</v>
      </c>
      <c r="W41" s="33">
        <f t="shared" si="22"/>
        <v>0.18140275087444627</v>
      </c>
      <c r="X41" s="25">
        <f t="shared" si="23"/>
        <v>-8.5828255834875244E-3</v>
      </c>
      <c r="Y41" s="24">
        <f t="shared" si="8"/>
        <v>0.20242188246153359</v>
      </c>
      <c r="Z41" s="24">
        <f t="shared" si="9"/>
        <v>-9.5462609671996823E-3</v>
      </c>
      <c r="AA41" s="34"/>
    </row>
    <row r="42" spans="1:27" s="19" customFormat="1" ht="13.2">
      <c r="A42" s="20">
        <v>7</v>
      </c>
      <c r="B42" s="67">
        <f t="shared" si="0"/>
        <v>77.600000000000023</v>
      </c>
      <c r="C42" s="25">
        <f t="shared" si="10"/>
        <v>0.1</v>
      </c>
      <c r="D42" s="25">
        <f t="shared" si="11"/>
        <v>0.1</v>
      </c>
      <c r="E42" s="25">
        <f t="shared" si="12"/>
        <v>76.600000000000023</v>
      </c>
      <c r="F42" s="26">
        <f t="shared" si="13"/>
        <v>77.600000000000023</v>
      </c>
      <c r="G42" s="26">
        <f t="shared" si="14"/>
        <v>1E-3</v>
      </c>
      <c r="H42" s="26">
        <f t="shared" si="15"/>
        <v>1E-3</v>
      </c>
      <c r="I42" s="25">
        <f t="shared" si="16"/>
        <v>77.600064432962967</v>
      </c>
      <c r="J42" s="27">
        <f t="shared" si="1"/>
        <v>2273.5112716695789</v>
      </c>
      <c r="K42" s="27">
        <f t="shared" si="2"/>
        <v>3.4681627617326676</v>
      </c>
      <c r="L42" s="27">
        <f t="shared" si="3"/>
        <v>1.2184977431247053</v>
      </c>
      <c r="M42" s="28">
        <f t="shared" si="17"/>
        <v>1.7620622775352843E-2</v>
      </c>
      <c r="N42" s="29">
        <f t="shared" si="18"/>
        <v>0.6649377292762868</v>
      </c>
      <c r="O42" s="29">
        <f t="shared" si="4"/>
        <v>1.3768756222186604E-4</v>
      </c>
      <c r="P42" s="29">
        <f t="shared" si="5"/>
        <v>9.1553654973395055E-5</v>
      </c>
      <c r="Q42" s="29">
        <f t="shared" si="6"/>
        <v>0.19586794352799403</v>
      </c>
      <c r="R42" s="30">
        <f t="shared" si="19"/>
        <v>-9.527940230127499E-3</v>
      </c>
      <c r="S42" s="31">
        <f t="shared" si="7"/>
        <v>1.7882940712386721</v>
      </c>
      <c r="T42" s="32">
        <f t="shared" si="20"/>
        <v>0.45302323477532752</v>
      </c>
      <c r="U42" s="26">
        <f t="shared" si="21"/>
        <v>453.02323477532752</v>
      </c>
      <c r="W42" s="33">
        <f t="shared" si="22"/>
        <v>0.19586794352799403</v>
      </c>
      <c r="X42" s="25">
        <f t="shared" si="23"/>
        <v>-9.527940230127499E-3</v>
      </c>
      <c r="Y42" s="24">
        <f t="shared" si="8"/>
        <v>0.21825049528697404</v>
      </c>
      <c r="Z42" s="24">
        <f t="shared" si="9"/>
        <v>-1.0596007080276415E-2</v>
      </c>
      <c r="AA42" s="34"/>
    </row>
    <row r="43" spans="1:27" s="19" customFormat="1" ht="13.2">
      <c r="A43" s="20">
        <v>8</v>
      </c>
      <c r="B43" s="67">
        <f t="shared" si="0"/>
        <v>88.700000000000017</v>
      </c>
      <c r="C43" s="25">
        <f t="shared" si="10"/>
        <v>0.1</v>
      </c>
      <c r="D43" s="25">
        <f t="shared" si="11"/>
        <v>0.1</v>
      </c>
      <c r="E43" s="25">
        <f t="shared" si="12"/>
        <v>87.700000000000017</v>
      </c>
      <c r="F43" s="26">
        <f t="shared" si="13"/>
        <v>88.700000000000017</v>
      </c>
      <c r="G43" s="26">
        <f t="shared" si="14"/>
        <v>1E-3</v>
      </c>
      <c r="H43" s="26">
        <f t="shared" si="15"/>
        <v>1E-3</v>
      </c>
      <c r="I43" s="25">
        <f t="shared" si="16"/>
        <v>88.700056369767907</v>
      </c>
      <c r="J43" s="27">
        <f t="shared" si="1"/>
        <v>2273.5492417025962</v>
      </c>
      <c r="K43" s="27">
        <f t="shared" si="2"/>
        <v>3.5061327947500143</v>
      </c>
      <c r="L43" s="27">
        <f t="shared" si="3"/>
        <v>1.2184977431247053</v>
      </c>
      <c r="M43" s="28">
        <f t="shared" si="17"/>
        <v>2.0059893599679694E-2</v>
      </c>
      <c r="N43" s="29">
        <f t="shared" si="18"/>
        <v>0.86789775352886323</v>
      </c>
      <c r="O43" s="29">
        <f t="shared" si="4"/>
        <v>1.376076613476098E-4</v>
      </c>
      <c r="P43" s="29">
        <f t="shared" si="5"/>
        <v>1.1942938015195114E-4</v>
      </c>
      <c r="Q43" s="29">
        <f t="shared" si="6"/>
        <v>0.20933502683018268</v>
      </c>
      <c r="R43" s="30">
        <f t="shared" si="19"/>
        <v>-1.0375618339188944E-2</v>
      </c>
      <c r="S43" s="31">
        <f t="shared" si="7"/>
        <v>1.7737146246731461</v>
      </c>
      <c r="T43" s="32">
        <f t="shared" si="20"/>
        <v>0.39211439228098655</v>
      </c>
      <c r="U43" s="26">
        <f t="shared" si="21"/>
        <v>392.11439228098652</v>
      </c>
      <c r="W43" s="33">
        <f t="shared" si="22"/>
        <v>0.20933502683018268</v>
      </c>
      <c r="X43" s="25">
        <f t="shared" si="23"/>
        <v>-1.0375618339188944E-2</v>
      </c>
      <c r="Y43" s="24">
        <f t="shared" si="8"/>
        <v>0.23290437868204061</v>
      </c>
      <c r="Z43" s="24">
        <f t="shared" si="9"/>
        <v>-1.153726978883407E-2</v>
      </c>
      <c r="AA43" s="34"/>
    </row>
    <row r="44" spans="1:27" s="37" customFormat="1" ht="13.2">
      <c r="A44" s="24">
        <v>9</v>
      </c>
      <c r="B44" s="67">
        <f t="shared" si="0"/>
        <v>99.800000000000011</v>
      </c>
      <c r="C44" s="30">
        <f t="shared" si="10"/>
        <v>0.1</v>
      </c>
      <c r="D44" s="30">
        <f t="shared" si="11"/>
        <v>0.1</v>
      </c>
      <c r="E44" s="25">
        <f t="shared" si="12"/>
        <v>98.800000000000011</v>
      </c>
      <c r="F44" s="26">
        <f t="shared" si="13"/>
        <v>99.800000000000011</v>
      </c>
      <c r="G44" s="26">
        <f t="shared" si="14"/>
        <v>1E-3</v>
      </c>
      <c r="H44" s="26">
        <f t="shared" si="15"/>
        <v>1E-3</v>
      </c>
      <c r="I44" s="25">
        <f t="shared" si="16"/>
        <v>99.800050100187846</v>
      </c>
      <c r="J44" s="27">
        <f t="shared" si="1"/>
        <v>2273.5888327178691</v>
      </c>
      <c r="K44" s="27">
        <f t="shared" si="2"/>
        <v>3.5457238100228929</v>
      </c>
      <c r="L44" s="27">
        <f t="shared" si="3"/>
        <v>1.2184977431247053</v>
      </c>
      <c r="M44" s="28">
        <f t="shared" si="17"/>
        <v>2.2499036207271134E-2</v>
      </c>
      <c r="N44" s="29">
        <f t="shared" si="18"/>
        <v>1.0979460100332918</v>
      </c>
      <c r="O44" s="29">
        <f t="shared" si="4"/>
        <v>1.375261300059053E-4</v>
      </c>
      <c r="P44" s="29">
        <f t="shared" si="5"/>
        <v>1.509962657153035E-4</v>
      </c>
      <c r="Q44" s="29">
        <f t="shared" si="6"/>
        <v>0.22198311438609142</v>
      </c>
      <c r="R44" s="30">
        <f t="shared" si="19"/>
        <v>-1.1148450568836524E-2</v>
      </c>
      <c r="S44" s="31">
        <f t="shared" si="7"/>
        <v>1.7599740448986365</v>
      </c>
      <c r="T44" s="32">
        <f t="shared" si="20"/>
        <v>0.3448230925401356</v>
      </c>
      <c r="U44" s="36">
        <f t="shared" si="21"/>
        <v>344.82309254013558</v>
      </c>
      <c r="W44" s="31">
        <f t="shared" si="22"/>
        <v>0.22198311438609142</v>
      </c>
      <c r="X44" s="30">
        <f t="shared" si="23"/>
        <v>-1.1148450568836524E-2</v>
      </c>
      <c r="Y44" s="24">
        <f>1-(1/((1+0.278393*Q44+0.230389*Q44^2+0.000972*Q44^3+0.078108*Q44^4)^4))</f>
        <v>0.24658898473245439</v>
      </c>
      <c r="Z44" s="24">
        <f>1-(1/((1+0.278393*R44+0.230389*R44^2+0.000972*R44^3+0.078108*R44^4)^4))</f>
        <v>-1.239520657067561E-2</v>
      </c>
      <c r="AA44" s="38"/>
    </row>
    <row r="45" spans="1:27" s="19" customFormat="1" ht="13.2">
      <c r="A45" s="20">
        <v>10</v>
      </c>
      <c r="B45" s="67">
        <f t="shared" si="0"/>
        <v>110.90000000000002</v>
      </c>
      <c r="C45" s="25">
        <f t="shared" si="10"/>
        <v>0.1</v>
      </c>
      <c r="D45" s="25">
        <f t="shared" si="11"/>
        <v>0.1</v>
      </c>
      <c r="E45" s="25">
        <f t="shared" si="12"/>
        <v>109.90000000000002</v>
      </c>
      <c r="F45" s="26">
        <f t="shared" si="13"/>
        <v>110.90000000000002</v>
      </c>
      <c r="G45" s="26">
        <f t="shared" si="14"/>
        <v>1E-3</v>
      </c>
      <c r="H45" s="26">
        <f t="shared" si="15"/>
        <v>1E-3</v>
      </c>
      <c r="I45" s="25">
        <f t="shared" si="16"/>
        <v>110.90004508565362</v>
      </c>
      <c r="J45" s="27">
        <f t="shared" si="1"/>
        <v>2273.6299217157712</v>
      </c>
      <c r="K45" s="27">
        <f t="shared" si="2"/>
        <v>3.5868128079249475</v>
      </c>
      <c r="L45" s="27">
        <f t="shared" si="3"/>
        <v>1.2184977431247053</v>
      </c>
      <c r="M45" s="28">
        <f t="shared" si="17"/>
        <v>2.4938054669051701E-2</v>
      </c>
      <c r="N45" s="29">
        <f t="shared" si="18"/>
        <v>1.3550807046468192</v>
      </c>
      <c r="O45" s="29">
        <f t="shared" si="4"/>
        <v>1.3744337249536201E-4</v>
      </c>
      <c r="P45" s="29">
        <f t="shared" si="5"/>
        <v>1.8624686205005039E-4</v>
      </c>
      <c r="Q45" s="29">
        <f t="shared" si="6"/>
        <v>0.23394360331940106</v>
      </c>
      <c r="R45" s="30">
        <f t="shared" si="19"/>
        <v>-1.1861414019466818E-2</v>
      </c>
      <c r="S45" s="31">
        <f t="shared" si="7"/>
        <v>1.7469416752914793</v>
      </c>
      <c r="T45" s="32">
        <f t="shared" si="20"/>
        <v>0.30706464873243278</v>
      </c>
      <c r="U45" s="26">
        <f t="shared" si="21"/>
        <v>307.06464873243277</v>
      </c>
      <c r="W45" s="33">
        <f t="shared" si="22"/>
        <v>0.23394360331940106</v>
      </c>
      <c r="X45" s="25">
        <f t="shared" si="23"/>
        <v>-1.1861414019466818E-2</v>
      </c>
      <c r="Y45" s="24">
        <f>1-(1/((1+0.278393*Q45+0.230389*Q45^2+0.000972*Q45^3+0.078108*Q45^4)^4))</f>
        <v>0.25945557354494597</v>
      </c>
      <c r="Z45" s="24">
        <f>1-(1/((1+0.278393*R45+0.230389*R45^2+0.000972*R45^3+0.078108*R45^4)^4))</f>
        <v>-1.318649610981204E-2</v>
      </c>
      <c r="AA45" s="34"/>
    </row>
    <row r="46" spans="1:27" s="19" customFormat="1" ht="13.2">
      <c r="I46" s="25"/>
      <c r="J46" s="39"/>
      <c r="K46" s="39"/>
      <c r="L46" s="39"/>
      <c r="Q46" s="40"/>
      <c r="U46" s="41"/>
      <c r="Y46" s="37"/>
      <c r="Z46" s="37"/>
    </row>
    <row r="47" spans="1:27" s="19" customFormat="1" ht="15.6">
      <c r="A47" s="20"/>
      <c r="B47" s="20" t="s">
        <v>37</v>
      </c>
      <c r="C47" s="66" t="s">
        <v>38</v>
      </c>
      <c r="D47" s="20" t="s">
        <v>39</v>
      </c>
      <c r="E47" s="20" t="s">
        <v>40</v>
      </c>
      <c r="F47" s="20" t="s">
        <v>9</v>
      </c>
      <c r="G47" s="20" t="s">
        <v>10</v>
      </c>
      <c r="H47" s="20" t="s">
        <v>11</v>
      </c>
      <c r="I47" s="20" t="s">
        <v>7</v>
      </c>
      <c r="J47" s="20" t="s">
        <v>6</v>
      </c>
      <c r="K47" s="20" t="s">
        <v>8</v>
      </c>
      <c r="L47" s="20" t="s">
        <v>13</v>
      </c>
      <c r="M47" s="21" t="s">
        <v>12</v>
      </c>
      <c r="N47" s="20" t="s">
        <v>28</v>
      </c>
      <c r="O47" s="20" t="s">
        <v>31</v>
      </c>
      <c r="P47" s="21" t="s">
        <v>32</v>
      </c>
      <c r="Q47" s="22" t="s">
        <v>33</v>
      </c>
      <c r="R47" s="23" t="s">
        <v>34</v>
      </c>
      <c r="S47" s="21" t="s">
        <v>14</v>
      </c>
      <c r="T47" s="20" t="s">
        <v>5</v>
      </c>
      <c r="U47" s="20" t="s">
        <v>36</v>
      </c>
      <c r="W47" s="20" t="s">
        <v>15</v>
      </c>
      <c r="X47" s="20" t="s">
        <v>16</v>
      </c>
      <c r="Y47" s="20" t="s">
        <v>17</v>
      </c>
      <c r="Z47" s="20" t="s">
        <v>18</v>
      </c>
    </row>
    <row r="48" spans="1:27" s="19" customFormat="1" ht="13.2">
      <c r="A48" s="20">
        <v>1</v>
      </c>
      <c r="B48" s="25">
        <f>$F$7</f>
        <v>0.1</v>
      </c>
      <c r="C48" s="67">
        <f t="shared" ref="C48:C57" si="24">A48*$H$8-$F$8</f>
        <v>2.1111111111111107</v>
      </c>
      <c r="D48" s="25">
        <f t="shared" ref="D48:D57" si="25">$F$9</f>
        <v>0.1</v>
      </c>
      <c r="E48" s="25">
        <f t="shared" ref="E48:E57" si="26">(C48/$F$16)-$F$10</f>
        <v>210.11111111111106</v>
      </c>
      <c r="F48" s="26">
        <f>B48*$F$15</f>
        <v>0.1</v>
      </c>
      <c r="G48" s="26">
        <f>C48*$F$16</f>
        <v>2.1111111111111108E-2</v>
      </c>
      <c r="H48" s="26">
        <f>D48*$F$17</f>
        <v>1E-3</v>
      </c>
      <c r="I48" s="25">
        <f>(B48^2+C48^2)^0.5</f>
        <v>2.1134782051056944</v>
      </c>
      <c r="J48" s="27">
        <f t="shared" ref="J48:J57" si="27">$F$31+$F$24*(I48^(4/3))*(1-$F$23*D48)</f>
        <v>2273.318279445034</v>
      </c>
      <c r="K48" s="27">
        <f t="shared" ref="K48:K57" si="28">$F$32+$F$24*(I48^(4/3))*(1-$F$23*D48)</f>
        <v>3.275170537187678</v>
      </c>
      <c r="L48" s="27">
        <f t="shared" ref="L48:L57" si="29">$F$20*$F$30*$F$13</f>
        <v>1.2184977431247053</v>
      </c>
      <c r="M48" s="28">
        <f>F48/(2*J48)+G48/(2*K48)+H48/(2*L48)</f>
        <v>3.6552381975443653E-3</v>
      </c>
      <c r="N48" s="29">
        <f>(K48*L48*B48^2+J48*L48*C48^2+J48*K48*D48^2)/(4*J48*K48*L48)</f>
        <v>0.34224807815864761</v>
      </c>
      <c r="O48" s="29">
        <f t="shared" ref="O48:O57" si="30">$F$15^2/(4*J48)+$F$16^2/(4*K48)+$F$17^2/(4*L48)+$F$25</f>
        <v>1.3812166015430451E-4</v>
      </c>
      <c r="P48" s="29">
        <f t="shared" ref="P48:P57" si="31">N48*O48</f>
        <v>4.7271872739892577E-5</v>
      </c>
      <c r="Q48" s="29">
        <f t="shared" ref="Q48:Q57" si="32">SQRT(N48/E48)+SQRT((P48*E48)/N48)</f>
        <v>0.21071472450155368</v>
      </c>
      <c r="R48" s="31">
        <f t="shared" ref="R48:R57" si="33">SQRT(N48/E48)-SQRT((P48*E48)/N48)</f>
        <v>-0.12999568322637114</v>
      </c>
      <c r="S48" s="31">
        <f t="shared" ref="S48:S57" si="34">EXP(2*SQRT(P48))*(1-Y48)+EXP(-2*SQRT(P48))*(1-Z48)</f>
        <v>1.9008633227961425</v>
      </c>
      <c r="T48" s="32">
        <f>($F$6*EXP(M48)*S48)/(16*PI()*SQRT(N48*J48*K48*L48))</f>
        <v>0.68114336508115614</v>
      </c>
      <c r="U48" s="26">
        <f>T48*1000</f>
        <v>681.14336508115616</v>
      </c>
      <c r="W48" s="33">
        <f>Q48</f>
        <v>0.21071472450155368</v>
      </c>
      <c r="X48" s="25">
        <f>R48</f>
        <v>-0.12999568322637114</v>
      </c>
      <c r="Y48" s="24">
        <f t="shared" ref="Y48:Y55" si="35">1-(1/((1+0.278393*Q48+0.230389*Q48^2+0.000972*Q48^3+0.078108*Q48^4)^4))</f>
        <v>0.23440091393211115</v>
      </c>
      <c r="Z48" s="24">
        <f t="shared" ref="Z48:Z55" si="36">1-(1/((1+0.278393*R48+0.230389*R48^2+0.000972*R48^3+0.078108*R48^4)^4))</f>
        <v>-0.14023580682674197</v>
      </c>
    </row>
    <row r="49" spans="1:26" s="19" customFormat="1" ht="13.2">
      <c r="A49" s="20">
        <v>2</v>
      </c>
      <c r="B49" s="25">
        <f t="shared" ref="B49:B57" si="37">$F$7</f>
        <v>0.1</v>
      </c>
      <c r="C49" s="67">
        <f t="shared" si="24"/>
        <v>4.322222222222222</v>
      </c>
      <c r="D49" s="25">
        <f t="shared" si="25"/>
        <v>0.1</v>
      </c>
      <c r="E49" s="25">
        <f t="shared" si="26"/>
        <v>431.22222222222217</v>
      </c>
      <c r="F49" s="26">
        <f t="shared" ref="F49:F57" si="38">B49*$F$15</f>
        <v>0.1</v>
      </c>
      <c r="G49" s="26">
        <f t="shared" ref="G49:G57" si="39">C49*$F$16</f>
        <v>4.3222222222222217E-2</v>
      </c>
      <c r="H49" s="26">
        <f t="shared" ref="H49:H57" si="40">D49*$F$17</f>
        <v>1E-3</v>
      </c>
      <c r="I49" s="25">
        <f t="shared" ref="I49:I57" si="41">(B49^2+C49^2)^0.5</f>
        <v>4.3233788797966346</v>
      </c>
      <c r="J49" s="27">
        <f t="shared" si="27"/>
        <v>2273.3208255173772</v>
      </c>
      <c r="K49" s="27">
        <f t="shared" si="28"/>
        <v>3.2777166095307697</v>
      </c>
      <c r="L49" s="27">
        <f t="shared" si="29"/>
        <v>1.2184977431247053</v>
      </c>
      <c r="M49" s="28">
        <f t="shared" ref="M49:M57" si="42">F49/(2*J49)+G49/(2*K49)+H49/(2*L49)</f>
        <v>7.0256789792712904E-3</v>
      </c>
      <c r="N49" s="29">
        <f t="shared" ref="N49:N57" si="43">(K49*L49*B49^2+J49*L49*C49^2+J49*K49*D49^2)/(4*J49*K49*L49)</f>
        <v>1.4269475703566734</v>
      </c>
      <c r="O49" s="29">
        <f t="shared" si="30"/>
        <v>1.3811560766125827E-4</v>
      </c>
      <c r="P49" s="29">
        <f t="shared" si="31"/>
        <v>1.9708373078056803E-4</v>
      </c>
      <c r="Q49" s="29">
        <f t="shared" si="32"/>
        <v>0.30157071967977517</v>
      </c>
      <c r="R49" s="31">
        <f t="shared" si="33"/>
        <v>-0.18652156364074757</v>
      </c>
      <c r="S49" s="31">
        <f t="shared" si="34"/>
        <v>1.8515814681125753</v>
      </c>
      <c r="T49" s="32">
        <f t="shared" ref="T49:T57" si="44">($F$6*EXP(M49)*S49)/(16*PI()*SQRT(N49*J49*K49*L49))</f>
        <v>0.32590554132993882</v>
      </c>
      <c r="U49" s="26">
        <f t="shared" ref="U49:U57" si="45">T49*1000</f>
        <v>325.90554132993884</v>
      </c>
      <c r="W49" s="32">
        <f>Q49</f>
        <v>0.30157071967977517</v>
      </c>
      <c r="X49" s="25">
        <f>R49</f>
        <v>-0.18652156364074757</v>
      </c>
      <c r="Y49" s="24">
        <f>1-(1/((1+0.278393*Q49+0.230389*Q49^2+0.000972*Q49^3+0.078108*Q49^4)^4))</f>
        <v>0.33067289792215904</v>
      </c>
      <c r="Z49" s="24">
        <f>1-(1/((1+0.278393*R49+0.230389*R49^2+0.000972*R49^3+0.078108*R49^4)^4))</f>
        <v>-0.19631735023893282</v>
      </c>
    </row>
    <row r="50" spans="1:26" s="19" customFormat="1" ht="13.2">
      <c r="A50" s="20">
        <v>3</v>
      </c>
      <c r="B50" s="25">
        <f t="shared" si="37"/>
        <v>0.1</v>
      </c>
      <c r="C50" s="67">
        <f t="shared" si="24"/>
        <v>6.5333333333333332</v>
      </c>
      <c r="D50" s="25">
        <f t="shared" si="25"/>
        <v>0.1</v>
      </c>
      <c r="E50" s="25">
        <f t="shared" si="26"/>
        <v>652.33333333333326</v>
      </c>
      <c r="F50" s="26">
        <f t="shared" si="38"/>
        <v>0.1</v>
      </c>
      <c r="G50" s="26">
        <f t="shared" si="39"/>
        <v>6.5333333333333327E-2</v>
      </c>
      <c r="H50" s="26">
        <f t="shared" si="40"/>
        <v>1E-3</v>
      </c>
      <c r="I50" s="25">
        <f t="shared" si="41"/>
        <v>6.5340985946375527</v>
      </c>
      <c r="J50" s="27">
        <f t="shared" si="27"/>
        <v>2273.3238663713564</v>
      </c>
      <c r="K50" s="27">
        <f t="shared" si="28"/>
        <v>3.2807574635102421</v>
      </c>
      <c r="L50" s="27">
        <f t="shared" si="29"/>
        <v>1.2184977431247053</v>
      </c>
      <c r="M50" s="28">
        <f t="shared" si="42"/>
        <v>1.0389385741297812E-2</v>
      </c>
      <c r="N50" s="29">
        <f t="shared" si="43"/>
        <v>3.2546891959778925</v>
      </c>
      <c r="O50" s="29">
        <f t="shared" si="30"/>
        <v>1.3810839103901599E-4</v>
      </c>
      <c r="P50" s="29">
        <f t="shared" si="31"/>
        <v>4.4949988818857533E-4</v>
      </c>
      <c r="Q50" s="29">
        <f t="shared" si="32"/>
        <v>0.37078947629951936</v>
      </c>
      <c r="R50" s="31">
        <f t="shared" si="33"/>
        <v>-0.22951946778772231</v>
      </c>
      <c r="S50" s="31">
        <f t="shared" si="34"/>
        <v>1.810035611945561</v>
      </c>
      <c r="T50" s="32">
        <f t="shared" si="44"/>
        <v>0.21156531696951753</v>
      </c>
      <c r="U50" s="26">
        <f t="shared" si="45"/>
        <v>211.56531696951754</v>
      </c>
      <c r="W50" s="33">
        <f t="shared" ref="W50:W57" si="46">Q50</f>
        <v>0.37078947629951936</v>
      </c>
      <c r="X50" s="25">
        <f t="shared" ref="X50:X57" si="47">R50</f>
        <v>-0.22951946778772231</v>
      </c>
      <c r="Y50" s="24">
        <f t="shared" si="35"/>
        <v>0.40043656823927176</v>
      </c>
      <c r="Z50" s="24">
        <f t="shared" si="36"/>
        <v>-0.23580861212383031</v>
      </c>
    </row>
    <row r="51" spans="1:26" s="19" customFormat="1" ht="13.2">
      <c r="A51" s="20">
        <v>4</v>
      </c>
      <c r="B51" s="25">
        <f t="shared" si="37"/>
        <v>0.1</v>
      </c>
      <c r="C51" s="67">
        <f t="shared" si="24"/>
        <v>8.7444444444444436</v>
      </c>
      <c r="D51" s="25">
        <f t="shared" si="25"/>
        <v>0.1</v>
      </c>
      <c r="E51" s="25">
        <f t="shared" si="26"/>
        <v>873.44444444444434</v>
      </c>
      <c r="F51" s="26">
        <f t="shared" si="38"/>
        <v>0.1</v>
      </c>
      <c r="G51" s="26">
        <f t="shared" si="39"/>
        <v>8.7444444444444436E-2</v>
      </c>
      <c r="H51" s="26">
        <f t="shared" si="40"/>
        <v>1E-3</v>
      </c>
      <c r="I51" s="25">
        <f t="shared" si="41"/>
        <v>8.7450162173649115</v>
      </c>
      <c r="J51" s="27">
        <f t="shared" si="27"/>
        <v>2273.3272769335745</v>
      </c>
      <c r="K51" s="27">
        <f t="shared" si="28"/>
        <v>3.284168025728317</v>
      </c>
      <c r="L51" s="27">
        <f t="shared" si="29"/>
        <v>1.2184977431247053</v>
      </c>
      <c r="M51" s="28">
        <f t="shared" si="42"/>
        <v>1.3745363943912351E-2</v>
      </c>
      <c r="N51" s="29">
        <f t="shared" si="43"/>
        <v>5.8228046713508528</v>
      </c>
      <c r="O51" s="29">
        <f t="shared" si="30"/>
        <v>1.3810031259322623E-4</v>
      </c>
      <c r="P51" s="29">
        <f t="shared" si="31"/>
        <v>8.0413114528285067E-4</v>
      </c>
      <c r="Q51" s="29">
        <f t="shared" si="32"/>
        <v>0.42895669794786251</v>
      </c>
      <c r="R51" s="31">
        <f t="shared" si="33"/>
        <v>-0.26565960134432831</v>
      </c>
      <c r="S51" s="31">
        <f t="shared" si="34"/>
        <v>1.7720076587050204</v>
      </c>
      <c r="T51" s="32">
        <f t="shared" si="44"/>
        <v>0.15528987264609201</v>
      </c>
      <c r="U51" s="26">
        <f t="shared" si="45"/>
        <v>155.28987264609202</v>
      </c>
      <c r="W51" s="33">
        <f t="shared" si="46"/>
        <v>0.42895669794786251</v>
      </c>
      <c r="X51" s="25">
        <f t="shared" si="47"/>
        <v>-0.26565960134432831</v>
      </c>
      <c r="Y51" s="24">
        <f t="shared" si="35"/>
        <v>0.4562567168164634</v>
      </c>
      <c r="Z51" s="42">
        <f t="shared" si="36"/>
        <v>-0.26635706909835211</v>
      </c>
    </row>
    <row r="52" spans="1:26" s="19" customFormat="1" ht="13.2">
      <c r="A52" s="20">
        <v>5</v>
      </c>
      <c r="B52" s="25">
        <f t="shared" si="37"/>
        <v>0.1</v>
      </c>
      <c r="C52" s="67">
        <f t="shared" si="24"/>
        <v>10.955555555555554</v>
      </c>
      <c r="D52" s="25">
        <f t="shared" si="25"/>
        <v>0.1</v>
      </c>
      <c r="E52" s="25">
        <f t="shared" si="26"/>
        <v>1094.5555555555554</v>
      </c>
      <c r="F52" s="26">
        <f t="shared" si="38"/>
        <v>0.1</v>
      </c>
      <c r="G52" s="26">
        <f t="shared" si="39"/>
        <v>0.10955555555555554</v>
      </c>
      <c r="H52" s="26">
        <f t="shared" si="40"/>
        <v>1E-3</v>
      </c>
      <c r="I52" s="25">
        <f t="shared" si="41"/>
        <v>10.956011935502087</v>
      </c>
      <c r="J52" s="27">
        <f t="shared" si="27"/>
        <v>2273.3309903488412</v>
      </c>
      <c r="K52" s="27">
        <f t="shared" si="28"/>
        <v>3.2878814409947288</v>
      </c>
      <c r="L52" s="27">
        <f t="shared" si="29"/>
        <v>1.2184977431247053</v>
      </c>
      <c r="M52" s="28">
        <f t="shared" si="42"/>
        <v>1.7092844329692682E-2</v>
      </c>
      <c r="N52" s="29">
        <f t="shared" si="43"/>
        <v>9.1283093096479728</v>
      </c>
      <c r="O52" s="29">
        <f t="shared" si="30"/>
        <v>1.3809153546253709E-4</v>
      </c>
      <c r="P52" s="29">
        <f t="shared" si="31"/>
        <v>1.2605422487462605E-3</v>
      </c>
      <c r="Q52" s="29">
        <f t="shared" si="32"/>
        <v>0.48010085368584049</v>
      </c>
      <c r="R52" s="31">
        <f t="shared" si="33"/>
        <v>-0.29745649420746295</v>
      </c>
      <c r="S52" s="31">
        <f t="shared" si="34"/>
        <v>1.735946206220222</v>
      </c>
      <c r="T52" s="32">
        <f t="shared" si="44"/>
        <v>0.12184081259444038</v>
      </c>
      <c r="U52" s="26">
        <f t="shared" si="45"/>
        <v>121.84081259444038</v>
      </c>
      <c r="W52" s="33">
        <f t="shared" si="46"/>
        <v>0.48010085368584049</v>
      </c>
      <c r="X52" s="25">
        <f t="shared" si="47"/>
        <v>-0.29745649420746295</v>
      </c>
      <c r="Y52" s="24">
        <f t="shared" si="35"/>
        <v>0.50303397063936495</v>
      </c>
      <c r="Z52" s="24">
        <f t="shared" si="36"/>
        <v>-0.29089372682823034</v>
      </c>
    </row>
    <row r="53" spans="1:26" s="19" customFormat="1" ht="13.2">
      <c r="A53" s="20">
        <v>6</v>
      </c>
      <c r="B53" s="25">
        <f t="shared" si="37"/>
        <v>0.1</v>
      </c>
      <c r="C53" s="67">
        <f t="shared" si="24"/>
        <v>13.166666666666666</v>
      </c>
      <c r="D53" s="25">
        <f t="shared" si="25"/>
        <v>0.1</v>
      </c>
      <c r="E53" s="25">
        <f t="shared" si="26"/>
        <v>1315.6666666666665</v>
      </c>
      <c r="F53" s="26">
        <f t="shared" si="38"/>
        <v>0.1</v>
      </c>
      <c r="G53" s="26">
        <f t="shared" si="39"/>
        <v>0.13166666666666665</v>
      </c>
      <c r="H53" s="26">
        <f t="shared" si="40"/>
        <v>1E-3</v>
      </c>
      <c r="I53" s="25">
        <f t="shared" si="41"/>
        <v>13.167046408026026</v>
      </c>
      <c r="J53" s="27">
        <f t="shared" si="27"/>
        <v>2273.3349637592733</v>
      </c>
      <c r="K53" s="27">
        <f t="shared" si="28"/>
        <v>3.2918548514270674</v>
      </c>
      <c r="L53" s="27">
        <f t="shared" si="29"/>
        <v>1.2184977431247053</v>
      </c>
      <c r="M53" s="28">
        <f t="shared" si="42"/>
        <v>2.0431192126119598E-2</v>
      </c>
      <c r="N53" s="29">
        <f t="shared" si="43"/>
        <v>13.167966777076229</v>
      </c>
      <c r="O53" s="29">
        <f t="shared" si="30"/>
        <v>1.3808216528243819E-4</v>
      </c>
      <c r="P53" s="29">
        <f t="shared" si="31"/>
        <v>1.8182613649458947E-3</v>
      </c>
      <c r="Q53" s="29">
        <f t="shared" si="32"/>
        <v>0.52627069371913637</v>
      </c>
      <c r="R53" s="31">
        <f t="shared" si="33"/>
        <v>-0.32618482329805359</v>
      </c>
      <c r="S53" s="31">
        <f t="shared" si="34"/>
        <v>1.7011109682369969</v>
      </c>
      <c r="T53" s="32">
        <f t="shared" si="44"/>
        <v>9.9680948852260587E-2</v>
      </c>
      <c r="U53" s="26">
        <f t="shared" si="45"/>
        <v>99.680948852260585</v>
      </c>
      <c r="W53" s="33">
        <f t="shared" si="46"/>
        <v>0.52627069371913637</v>
      </c>
      <c r="X53" s="25">
        <f t="shared" si="47"/>
        <v>-0.32618482329805359</v>
      </c>
      <c r="Y53" s="24">
        <f t="shared" si="35"/>
        <v>0.54331138959563996</v>
      </c>
      <c r="Z53" s="24">
        <f t="shared" si="36"/>
        <v>-0.3109303927908178</v>
      </c>
    </row>
    <row r="54" spans="1:26" s="19" customFormat="1" ht="13.2">
      <c r="A54" s="20">
        <v>7</v>
      </c>
      <c r="B54" s="25">
        <f t="shared" si="37"/>
        <v>0.1</v>
      </c>
      <c r="C54" s="67">
        <f t="shared" si="24"/>
        <v>15.377777777777776</v>
      </c>
      <c r="D54" s="25">
        <f t="shared" si="25"/>
        <v>0.1</v>
      </c>
      <c r="E54" s="25">
        <f t="shared" si="26"/>
        <v>1536.7777777777776</v>
      </c>
      <c r="F54" s="26">
        <f t="shared" si="38"/>
        <v>0.1</v>
      </c>
      <c r="G54" s="26">
        <f t="shared" si="39"/>
        <v>0.15377777777777776</v>
      </c>
      <c r="H54" s="26">
        <f t="shared" si="40"/>
        <v>1E-3</v>
      </c>
      <c r="I54" s="25">
        <f t="shared" si="41"/>
        <v>15.378102918849127</v>
      </c>
      <c r="J54" s="27">
        <f t="shared" si="27"/>
        <v>2273.3391668925751</v>
      </c>
      <c r="K54" s="27">
        <f t="shared" si="28"/>
        <v>3.2960579847290665</v>
      </c>
      <c r="L54" s="27">
        <f t="shared" si="29"/>
        <v>1.2184977431247053</v>
      </c>
      <c r="M54" s="28">
        <f t="shared" si="42"/>
        <v>2.375986462275265E-2</v>
      </c>
      <c r="N54" s="29">
        <f t="shared" si="43"/>
        <v>17.938330814748234</v>
      </c>
      <c r="O54" s="29">
        <f t="shared" si="30"/>
        <v>1.3807227744991188E-4</v>
      </c>
      <c r="P54" s="29">
        <f t="shared" si="31"/>
        <v>2.4767861892422221E-3</v>
      </c>
      <c r="Q54" s="29">
        <f t="shared" si="32"/>
        <v>0.56867718333203521</v>
      </c>
      <c r="R54" s="31">
        <f t="shared" si="33"/>
        <v>-0.35259673405017816</v>
      </c>
      <c r="S54" s="31">
        <f t="shared" si="34"/>
        <v>1.6671006541914308</v>
      </c>
      <c r="T54" s="32">
        <f t="shared" si="44"/>
        <v>8.39223867792529E-2</v>
      </c>
      <c r="U54" s="26">
        <f t="shared" si="45"/>
        <v>83.922386779252903</v>
      </c>
      <c r="W54" s="33">
        <f t="shared" si="46"/>
        <v>0.56867718333203521</v>
      </c>
      <c r="X54" s="25">
        <f t="shared" si="47"/>
        <v>-0.35259673405017816</v>
      </c>
      <c r="Y54" s="24">
        <f t="shared" si="35"/>
        <v>0.57861858417403034</v>
      </c>
      <c r="Z54" s="24">
        <f t="shared" si="36"/>
        <v>-0.32737634029091311</v>
      </c>
    </row>
    <row r="55" spans="1:26" s="19" customFormat="1" ht="13.2">
      <c r="A55" s="20">
        <v>8</v>
      </c>
      <c r="B55" s="25">
        <f t="shared" si="37"/>
        <v>0.1</v>
      </c>
      <c r="C55" s="67">
        <f t="shared" si="24"/>
        <v>17.588888888888885</v>
      </c>
      <c r="D55" s="25">
        <f t="shared" si="25"/>
        <v>0.1</v>
      </c>
      <c r="E55" s="25">
        <f t="shared" si="26"/>
        <v>1757.8888888888885</v>
      </c>
      <c r="F55" s="26">
        <f t="shared" si="38"/>
        <v>0.1</v>
      </c>
      <c r="G55" s="26">
        <f t="shared" si="39"/>
        <v>0.17588888888888884</v>
      </c>
      <c r="H55" s="26">
        <f t="shared" si="40"/>
        <v>1E-3</v>
      </c>
      <c r="I55" s="25">
        <f t="shared" si="41"/>
        <v>17.589173156964453</v>
      </c>
      <c r="J55" s="27">
        <f t="shared" si="27"/>
        <v>2273.3435770117212</v>
      </c>
      <c r="K55" s="27">
        <f t="shared" si="28"/>
        <v>3.3004681038751298</v>
      </c>
      <c r="L55" s="27">
        <f t="shared" si="29"/>
        <v>1.2184977431247053</v>
      </c>
      <c r="M55" s="28">
        <f t="shared" si="42"/>
        <v>2.7078387294949616E-2</v>
      </c>
      <c r="N55" s="29">
        <f t="shared" si="43"/>
        <v>23.435775130715633</v>
      </c>
      <c r="O55" s="29">
        <f t="shared" si="30"/>
        <v>1.3806192920424179E-4</v>
      </c>
      <c r="P55" s="29">
        <f t="shared" si="31"/>
        <v>3.2355883269433922E-3</v>
      </c>
      <c r="Q55" s="29">
        <f t="shared" si="32"/>
        <v>0.60810670791771004</v>
      </c>
      <c r="R55" s="31">
        <f t="shared" si="33"/>
        <v>-0.37718011595988743</v>
      </c>
      <c r="S55" s="31">
        <f t="shared" si="34"/>
        <v>1.6336819262792748</v>
      </c>
      <c r="T55" s="32">
        <f t="shared" si="44"/>
        <v>7.2141523414286174E-2</v>
      </c>
      <c r="U55" s="26">
        <f t="shared" si="45"/>
        <v>72.141523414286169</v>
      </c>
      <c r="W55" s="33">
        <f t="shared" si="46"/>
        <v>0.60810670791771004</v>
      </c>
      <c r="X55" s="25">
        <f t="shared" si="47"/>
        <v>-0.37718011595988743</v>
      </c>
      <c r="Y55" s="24">
        <f t="shared" si="35"/>
        <v>0.60996446646163927</v>
      </c>
      <c r="Z55" s="24">
        <f t="shared" si="36"/>
        <v>-0.34083410814993975</v>
      </c>
    </row>
    <row r="56" spans="1:26" s="19" customFormat="1" ht="13.2">
      <c r="A56" s="20">
        <v>9</v>
      </c>
      <c r="B56" s="25">
        <f t="shared" si="37"/>
        <v>0.1</v>
      </c>
      <c r="C56" s="67">
        <f t="shared" si="24"/>
        <v>19.799999999999997</v>
      </c>
      <c r="D56" s="25">
        <f t="shared" si="25"/>
        <v>0.1</v>
      </c>
      <c r="E56" s="25">
        <f t="shared" si="26"/>
        <v>1978.9999999999998</v>
      </c>
      <c r="F56" s="36">
        <f t="shared" si="38"/>
        <v>0.1</v>
      </c>
      <c r="G56" s="26">
        <f t="shared" si="39"/>
        <v>0.19799999999999998</v>
      </c>
      <c r="H56" s="26">
        <f t="shared" si="40"/>
        <v>1E-3</v>
      </c>
      <c r="I56" s="25">
        <f t="shared" si="41"/>
        <v>19.800252523642214</v>
      </c>
      <c r="J56" s="27">
        <f t="shared" si="27"/>
        <v>2273.3481762949946</v>
      </c>
      <c r="K56" s="27">
        <f t="shared" si="28"/>
        <v>3.305067387148128</v>
      </c>
      <c r="L56" s="27">
        <f t="shared" si="29"/>
        <v>1.2184977431247053</v>
      </c>
      <c r="M56" s="28">
        <f t="shared" si="42"/>
        <v>3.0386338809080045E-2</v>
      </c>
      <c r="N56" s="29">
        <f t="shared" si="43"/>
        <v>29.656516246739724</v>
      </c>
      <c r="O56" s="29">
        <f t="shared" si="30"/>
        <v>1.3805116590220762E-4</v>
      </c>
      <c r="P56" s="29">
        <f t="shared" si="31"/>
        <v>4.0941166444601815E-3</v>
      </c>
      <c r="Q56" s="29">
        <f t="shared" si="32"/>
        <v>0.64510420360086651</v>
      </c>
      <c r="R56" s="31">
        <f t="shared" si="33"/>
        <v>-0.40027277590551003</v>
      </c>
      <c r="S56" s="31">
        <f t="shared" si="34"/>
        <v>1.6007140141628886</v>
      </c>
      <c r="T56" s="32">
        <f t="shared" si="44"/>
        <v>6.3000637323639669E-2</v>
      </c>
      <c r="U56" s="36">
        <f t="shared" si="45"/>
        <v>63.000637323639666</v>
      </c>
      <c r="V56" s="37"/>
      <c r="W56" s="31">
        <f t="shared" si="46"/>
        <v>0.64510420360086651</v>
      </c>
      <c r="X56" s="30">
        <f t="shared" si="47"/>
        <v>-0.40027277590551003</v>
      </c>
      <c r="Y56" s="24">
        <f>1-(1/((1+0.278393*Q56+0.230389*Q56^2+0.000972*Q56^3+0.078108*Q56^4)^4))</f>
        <v>0.63805819623680438</v>
      </c>
      <c r="Z56" s="24">
        <f>1-(1/((1+0.278393*R56+0.230389*R56^2+0.000972*R56^3+0.078108*R56^4)^4))</f>
        <v>-0.35173098362122812</v>
      </c>
    </row>
    <row r="57" spans="1:26" s="19" customFormat="1" ht="13.2">
      <c r="A57" s="20">
        <v>10</v>
      </c>
      <c r="B57" s="25">
        <f t="shared" si="37"/>
        <v>0.1</v>
      </c>
      <c r="C57" s="67">
        <f t="shared" si="24"/>
        <v>22.011111111111106</v>
      </c>
      <c r="D57" s="25">
        <f t="shared" si="25"/>
        <v>0.1</v>
      </c>
      <c r="E57" s="25">
        <f t="shared" si="26"/>
        <v>2200.1111111111104</v>
      </c>
      <c r="F57" s="26">
        <f t="shared" si="38"/>
        <v>0.1</v>
      </c>
      <c r="G57" s="26">
        <f t="shared" si="39"/>
        <v>0.22011111111111106</v>
      </c>
      <c r="H57" s="26">
        <f t="shared" si="40"/>
        <v>1E-3</v>
      </c>
      <c r="I57" s="25">
        <f t="shared" si="41"/>
        <v>22.011338267939973</v>
      </c>
      <c r="J57" s="27">
        <f t="shared" si="27"/>
        <v>2273.3529503270443</v>
      </c>
      <c r="K57" s="27">
        <f t="shared" si="28"/>
        <v>3.3098414191979439</v>
      </c>
      <c r="L57" s="27">
        <f t="shared" si="29"/>
        <v>1.2184977431247053</v>
      </c>
      <c r="M57" s="28">
        <f t="shared" si="42"/>
        <v>3.3683340885003361E-2</v>
      </c>
      <c r="N57" s="29">
        <f t="shared" si="43"/>
        <v>36.596631744204913</v>
      </c>
      <c r="O57" s="29">
        <f t="shared" si="30"/>
        <v>1.3804002463707119E-4</v>
      </c>
      <c r="P57" s="29">
        <f t="shared" si="31"/>
        <v>5.0517999476038678E-3</v>
      </c>
      <c r="Q57" s="29">
        <f t="shared" si="32"/>
        <v>0.6800657431790722</v>
      </c>
      <c r="R57" s="31">
        <f t="shared" si="33"/>
        <v>-0.42212007052399242</v>
      </c>
      <c r="S57" s="31">
        <f t="shared" si="34"/>
        <v>1.5681109794153789</v>
      </c>
      <c r="T57" s="32">
        <f t="shared" si="44"/>
        <v>5.5701319066926942E-2</v>
      </c>
      <c r="U57" s="26">
        <f t="shared" si="45"/>
        <v>55.701319066926942</v>
      </c>
      <c r="W57" s="33">
        <f t="shared" si="46"/>
        <v>0.6800657431790722</v>
      </c>
      <c r="X57" s="25">
        <f t="shared" si="47"/>
        <v>-0.42212007052399242</v>
      </c>
      <c r="Y57" s="24">
        <f>1-(1/((1+0.278393*Q57+0.230389*Q57^2+0.000972*Q57^3+0.078108*Q57^4)^4))</f>
        <v>0.6634220692495425</v>
      </c>
      <c r="Z57" s="24">
        <f>1-(1/((1+0.278393*R57+0.230389*R57^2+0.000972*R57^3+0.078108*R57^4)^4))</f>
        <v>-0.3603857134351276</v>
      </c>
    </row>
    <row r="58" spans="1:26" s="19" customFormat="1" ht="13.2">
      <c r="I58" s="43"/>
      <c r="J58" s="44"/>
      <c r="K58" s="44"/>
      <c r="L58" s="44"/>
      <c r="Q58" s="40"/>
      <c r="U58" s="41"/>
    </row>
    <row r="59" spans="1:26" s="19" customFormat="1" ht="15.6">
      <c r="A59" s="20"/>
      <c r="B59" s="20" t="s">
        <v>37</v>
      </c>
      <c r="C59" s="24" t="s">
        <v>38</v>
      </c>
      <c r="D59" s="66" t="s">
        <v>39</v>
      </c>
      <c r="E59" s="20" t="s">
        <v>40</v>
      </c>
      <c r="F59" s="20" t="s">
        <v>9</v>
      </c>
      <c r="G59" s="20" t="s">
        <v>10</v>
      </c>
      <c r="H59" s="20" t="s">
        <v>11</v>
      </c>
      <c r="I59" s="20" t="s">
        <v>7</v>
      </c>
      <c r="J59" s="20" t="s">
        <v>6</v>
      </c>
      <c r="K59" s="20" t="s">
        <v>8</v>
      </c>
      <c r="L59" s="20" t="s">
        <v>13</v>
      </c>
      <c r="M59" s="21" t="s">
        <v>12</v>
      </c>
      <c r="N59" s="20" t="s">
        <v>28</v>
      </c>
      <c r="O59" s="20" t="s">
        <v>31</v>
      </c>
      <c r="P59" s="21" t="s">
        <v>32</v>
      </c>
      <c r="Q59" s="22" t="s">
        <v>33</v>
      </c>
      <c r="R59" s="23" t="s">
        <v>34</v>
      </c>
      <c r="S59" s="21" t="s">
        <v>14</v>
      </c>
      <c r="T59" s="20" t="s">
        <v>5</v>
      </c>
      <c r="U59" s="20" t="s">
        <v>36</v>
      </c>
      <c r="W59" s="20" t="s">
        <v>15</v>
      </c>
      <c r="X59" s="20" t="s">
        <v>16</v>
      </c>
      <c r="Y59" s="20" t="s">
        <v>17</v>
      </c>
      <c r="Z59" s="20" t="s">
        <v>18</v>
      </c>
    </row>
    <row r="60" spans="1:26" s="19" customFormat="1" ht="13.2">
      <c r="A60" s="20">
        <v>1</v>
      </c>
      <c r="B60" s="25">
        <f t="shared" ref="B60:B69" si="48">$F$7</f>
        <v>0.1</v>
      </c>
      <c r="C60" s="25">
        <f t="shared" ref="C60:C69" si="49">$F$8</f>
        <v>0.1</v>
      </c>
      <c r="D60" s="67">
        <f t="shared" ref="D60:D69" si="50">A60*$H$9-$F$9</f>
        <v>3.2222222222222219</v>
      </c>
      <c r="E60" s="25">
        <f t="shared" ref="E60:E69" si="51">(D60/$F$17)-$F$10</f>
        <v>321.22222222222217</v>
      </c>
      <c r="F60" s="26">
        <f>B60*$F$15</f>
        <v>0.1</v>
      </c>
      <c r="G60" s="26">
        <f>C60*$F$16</f>
        <v>1E-3</v>
      </c>
      <c r="H60" s="26">
        <f t="shared" ref="H60:H69" si="52">D60*$F$17</f>
        <v>3.2222222222222222E-2</v>
      </c>
      <c r="I60" s="25">
        <f t="shared" ref="I60:I69" si="53">(B60^2+C60^2)^0.5</f>
        <v>0.14142135623730953</v>
      </c>
      <c r="J60" s="27">
        <f t="shared" ref="J60:J69" si="54">$F$31+$F$24*(I60^(4/3))*(1-$F$23*D60)</f>
        <v>2273.3167262062102</v>
      </c>
      <c r="K60" s="27">
        <f t="shared" ref="K60:K69" si="55">$F$32+$F$24*(I60^(4/3))*(1-$F$23*D60)</f>
        <v>3.2736172983640497</v>
      </c>
      <c r="L60" s="27">
        <f t="shared" ref="L60:L69" si="56">$F$20*$F$30*$F$13</f>
        <v>1.2184977431247053</v>
      </c>
      <c r="M60" s="28">
        <f t="shared" ref="M60:M69" si="57">F60/(2*J60)+G60/(2*K60)+H60/(2*L60)</f>
        <v>1.3396840468069071E-2</v>
      </c>
      <c r="N60" s="29">
        <f t="shared" ref="N60:N69" si="58">(K60*L60*B60^2+J60*L60*C60^2+J60*K60*D60^2)/(4*J60*K60*L60)</f>
        <v>2.1309936032466692</v>
      </c>
      <c r="O60" s="29">
        <f t="shared" ref="O60:O69" si="59">$F$15^2/(4*J60)+$F$16^2/(4*K60)+$F$17^2/(4*L60)+$F$25</f>
        <v>1.3812535702495082E-4</v>
      </c>
      <c r="P60" s="29">
        <f t="shared" ref="P60:P69" si="60">N60*O60</f>
        <v>2.9434425226633259E-4</v>
      </c>
      <c r="Q60" s="29">
        <f t="shared" ref="Q60:Q69" si="61">SQRT(N60/E60)+SQRT((P60*E60)/N60)</f>
        <v>0.29208881972025857</v>
      </c>
      <c r="R60" s="31">
        <f t="shared" ref="R60:R69" si="62">SQRT(N60/E60)-SQRT((P60*E60)/N60)</f>
        <v>-0.1291898724956784</v>
      </c>
      <c r="S60" s="31">
        <f t="shared" ref="S60:S69" si="63">EXP(2*SQRT(P60))*(1-Y60)+EXP(-2*SQRT(P60))*(1-Z60)</f>
        <v>1.8038251274560944</v>
      </c>
      <c r="T60" s="32">
        <f>($F$6*EXP(M60)*S60)/(16*PI()*SQRT(N60*J60*K60*L60))</f>
        <v>0.26163472607218019</v>
      </c>
      <c r="U60" s="26">
        <f>T60*1000</f>
        <v>261.63472607218017</v>
      </c>
      <c r="W60" s="33">
        <f>Q60</f>
        <v>0.29208881972025857</v>
      </c>
      <c r="X60" s="25">
        <f>R60</f>
        <v>-0.1291898724956784</v>
      </c>
      <c r="Y60" s="24">
        <f t="shared" ref="Y60:Y67" si="64">1-(1/((1+0.278393*Q60+0.230389*Q60^2+0.000972*Q60^3+0.078108*Q60^4)^4))</f>
        <v>0.32085745052389358</v>
      </c>
      <c r="Z60" s="24">
        <f t="shared" ref="Z60:Z67" si="65">1-(1/((1+0.278393*R60+0.230389*R60^2+0.000972*R60^3+0.078108*R60^4)^4))</f>
        <v>-0.1394080698756901</v>
      </c>
    </row>
    <row r="61" spans="1:26" s="19" customFormat="1" ht="13.2">
      <c r="A61" s="20">
        <v>2</v>
      </c>
      <c r="B61" s="25">
        <f t="shared" si="48"/>
        <v>0.1</v>
      </c>
      <c r="C61" s="25">
        <f t="shared" si="49"/>
        <v>0.1</v>
      </c>
      <c r="D61" s="67">
        <f t="shared" si="50"/>
        <v>6.5444444444444443</v>
      </c>
      <c r="E61" s="25">
        <f t="shared" si="51"/>
        <v>653.44444444444446</v>
      </c>
      <c r="F61" s="26">
        <f t="shared" ref="F61:F69" si="66">B61*$F$15</f>
        <v>0.1</v>
      </c>
      <c r="G61" s="26">
        <f t="shared" ref="G61:G69" si="67">C61*$F$16</f>
        <v>1E-3</v>
      </c>
      <c r="H61" s="26">
        <f t="shared" si="52"/>
        <v>6.5444444444444444E-2</v>
      </c>
      <c r="I61" s="25">
        <f t="shared" si="53"/>
        <v>0.14142135623730953</v>
      </c>
      <c r="J61" s="27">
        <f t="shared" si="54"/>
        <v>2273.3167240311168</v>
      </c>
      <c r="K61" s="27">
        <f t="shared" si="55"/>
        <v>3.2736151232705644</v>
      </c>
      <c r="L61" s="27">
        <f t="shared" si="56"/>
        <v>1.2184977431247053</v>
      </c>
      <c r="M61" s="28">
        <f t="shared" si="57"/>
        <v>2.7029291843970606E-2</v>
      </c>
      <c r="N61" s="29">
        <f t="shared" si="58"/>
        <v>8.7881739760849626</v>
      </c>
      <c r="O61" s="29">
        <f t="shared" si="59"/>
        <v>1.3812536220431034E-4</v>
      </c>
      <c r="P61" s="29">
        <f t="shared" si="60"/>
        <v>1.2138697135612297E-3</v>
      </c>
      <c r="Q61" s="29">
        <f t="shared" si="61"/>
        <v>0.41639826631094312</v>
      </c>
      <c r="R61" s="31">
        <f t="shared" si="62"/>
        <v>-0.1844586237029211</v>
      </c>
      <c r="S61" s="31">
        <f t="shared" si="63"/>
        <v>1.7096149669014313</v>
      </c>
      <c r="T61" s="32">
        <f t="shared" ref="T61:T69" si="68">($F$6*EXP(M61)*S61)/(16*PI()*SQRT(N61*J61*K61*L61))</f>
        <v>0.12378318640186235</v>
      </c>
      <c r="U61" s="26">
        <f t="shared" ref="U61:U69" si="69">T61*1000</f>
        <v>123.78318640186235</v>
      </c>
      <c r="W61" s="33">
        <f t="shared" ref="W61:W69" si="70">Q61</f>
        <v>0.41639826631094312</v>
      </c>
      <c r="X61" s="25">
        <f t="shared" ref="X61:X69" si="71">R61</f>
        <v>-0.1844586237029211</v>
      </c>
      <c r="Y61" s="24">
        <f t="shared" si="64"/>
        <v>0.44443506131730726</v>
      </c>
      <c r="Z61" s="24">
        <f t="shared" si="65"/>
        <v>-0.1943471617113417</v>
      </c>
    </row>
    <row r="62" spans="1:26" s="19" customFormat="1" ht="13.2">
      <c r="A62" s="20">
        <v>3</v>
      </c>
      <c r="B62" s="25">
        <f t="shared" si="48"/>
        <v>0.1</v>
      </c>
      <c r="C62" s="25">
        <f t="shared" si="49"/>
        <v>0.1</v>
      </c>
      <c r="D62" s="67">
        <f t="shared" si="50"/>
        <v>9.8666666666666654</v>
      </c>
      <c r="E62" s="25">
        <f t="shared" si="51"/>
        <v>985.66666666666652</v>
      </c>
      <c r="F62" s="26">
        <f t="shared" si="66"/>
        <v>0.1</v>
      </c>
      <c r="G62" s="26">
        <f t="shared" si="67"/>
        <v>1E-3</v>
      </c>
      <c r="H62" s="26">
        <f t="shared" si="52"/>
        <v>9.8666666666666653E-2</v>
      </c>
      <c r="I62" s="25">
        <f t="shared" si="53"/>
        <v>0.14142135623730953</v>
      </c>
      <c r="J62" s="27">
        <f t="shared" si="54"/>
        <v>2273.3167218560234</v>
      </c>
      <c r="K62" s="27">
        <f t="shared" si="55"/>
        <v>3.2736129481770795</v>
      </c>
      <c r="L62" s="27">
        <f t="shared" si="56"/>
        <v>1.2184977431247053</v>
      </c>
      <c r="M62" s="28">
        <f t="shared" si="57"/>
        <v>4.0661743219872273E-2</v>
      </c>
      <c r="N62" s="29">
        <f t="shared" si="58"/>
        <v>19.97435760563982</v>
      </c>
      <c r="O62" s="29">
        <f t="shared" si="59"/>
        <v>1.381253673836766E-4</v>
      </c>
      <c r="P62" s="29">
        <f t="shared" si="60"/>
        <v>2.7589654825319354E-3</v>
      </c>
      <c r="Q62" s="29">
        <f t="shared" si="61"/>
        <v>0.51133364960723116</v>
      </c>
      <c r="R62" s="31">
        <f t="shared" si="62"/>
        <v>-0.226624534712659</v>
      </c>
      <c r="S62" s="31">
        <f t="shared" si="63"/>
        <v>1.631787741556078</v>
      </c>
      <c r="T62" s="32">
        <f t="shared" si="68"/>
        <v>7.944390226711881E-2</v>
      </c>
      <c r="U62" s="26">
        <f t="shared" si="69"/>
        <v>79.443902267118816</v>
      </c>
      <c r="W62" s="33">
        <f t="shared" si="70"/>
        <v>0.51133364960723116</v>
      </c>
      <c r="X62" s="25">
        <f t="shared" si="71"/>
        <v>-0.226624534712659</v>
      </c>
      <c r="Y62" s="24">
        <f t="shared" si="64"/>
        <v>0.53048769192382017</v>
      </c>
      <c r="Z62" s="24">
        <f t="shared" si="65"/>
        <v>-0.23325074267045598</v>
      </c>
    </row>
    <row r="63" spans="1:26" s="19" customFormat="1" ht="13.2">
      <c r="A63" s="20">
        <v>4</v>
      </c>
      <c r="B63" s="25">
        <f t="shared" si="48"/>
        <v>0.1</v>
      </c>
      <c r="C63" s="25">
        <f t="shared" si="49"/>
        <v>0.1</v>
      </c>
      <c r="D63" s="67">
        <f t="shared" si="50"/>
        <v>13.188888888888888</v>
      </c>
      <c r="E63" s="25">
        <f t="shared" si="51"/>
        <v>1317.8888888888887</v>
      </c>
      <c r="F63" s="26">
        <f t="shared" si="66"/>
        <v>0.1</v>
      </c>
      <c r="G63" s="26">
        <f t="shared" si="67"/>
        <v>1E-3</v>
      </c>
      <c r="H63" s="26">
        <f t="shared" si="52"/>
        <v>0.13188888888888889</v>
      </c>
      <c r="I63" s="25">
        <f t="shared" si="53"/>
        <v>0.14142135623730953</v>
      </c>
      <c r="J63" s="27">
        <f t="shared" si="54"/>
        <v>2273.31671968093</v>
      </c>
      <c r="K63" s="27">
        <f t="shared" si="55"/>
        <v>3.2736107730835946</v>
      </c>
      <c r="L63" s="27">
        <f t="shared" si="56"/>
        <v>1.2184977431247053</v>
      </c>
      <c r="M63" s="28">
        <f t="shared" si="57"/>
        <v>5.4294194595774087E-2</v>
      </c>
      <c r="N63" s="29">
        <f t="shared" si="58"/>
        <v>35.689544491911256</v>
      </c>
      <c r="O63" s="29">
        <f t="shared" si="59"/>
        <v>1.3812537256304965E-4</v>
      </c>
      <c r="P63" s="29">
        <f t="shared" si="60"/>
        <v>4.929631629550779E-3</v>
      </c>
      <c r="Q63" s="29">
        <f t="shared" si="61"/>
        <v>0.59121688875671352</v>
      </c>
      <c r="R63" s="31">
        <f t="shared" si="62"/>
        <v>-0.26209171608559395</v>
      </c>
      <c r="S63" s="31">
        <f t="shared" si="63"/>
        <v>1.5620217798726845</v>
      </c>
      <c r="T63" s="32">
        <f t="shared" si="68"/>
        <v>5.7672733776042547E-2</v>
      </c>
      <c r="U63" s="26">
        <f t="shared" si="69"/>
        <v>57.672733776042548</v>
      </c>
      <c r="W63" s="33">
        <f t="shared" si="70"/>
        <v>0.59121688875671352</v>
      </c>
      <c r="X63" s="25">
        <f t="shared" si="71"/>
        <v>-0.26209171608559395</v>
      </c>
      <c r="Y63" s="24">
        <f t="shared" si="64"/>
        <v>0.59671385101612162</v>
      </c>
      <c r="Z63" s="24">
        <f t="shared" si="65"/>
        <v>-0.2634611306268837</v>
      </c>
    </row>
    <row r="64" spans="1:26" s="19" customFormat="1" ht="13.2">
      <c r="A64" s="20">
        <v>5</v>
      </c>
      <c r="B64" s="25">
        <f t="shared" si="48"/>
        <v>0.1</v>
      </c>
      <c r="C64" s="25">
        <f t="shared" si="49"/>
        <v>0.1</v>
      </c>
      <c r="D64" s="67">
        <f t="shared" si="50"/>
        <v>16.511111111111109</v>
      </c>
      <c r="E64" s="25">
        <f t="shared" si="51"/>
        <v>1650.1111111111109</v>
      </c>
      <c r="F64" s="26">
        <f t="shared" si="66"/>
        <v>0.1</v>
      </c>
      <c r="G64" s="26">
        <f t="shared" si="67"/>
        <v>1E-3</v>
      </c>
      <c r="H64" s="26">
        <f t="shared" si="52"/>
        <v>0.1651111111111111</v>
      </c>
      <c r="I64" s="25">
        <f t="shared" si="53"/>
        <v>0.14142135623730953</v>
      </c>
      <c r="J64" s="27">
        <f t="shared" si="54"/>
        <v>2273.3167175058366</v>
      </c>
      <c r="K64" s="27">
        <f t="shared" si="55"/>
        <v>3.2736085979901093</v>
      </c>
      <c r="L64" s="27">
        <f t="shared" si="56"/>
        <v>1.2184977431247053</v>
      </c>
      <c r="M64" s="28">
        <f t="shared" si="57"/>
        <v>6.7926645971676025E-2</v>
      </c>
      <c r="N64" s="29">
        <f t="shared" si="58"/>
        <v>55.933734634899253</v>
      </c>
      <c r="O64" s="29">
        <f t="shared" si="59"/>
        <v>1.3812537774242939E-4</v>
      </c>
      <c r="P64" s="29">
        <f t="shared" si="60"/>
        <v>7.7258682249902646E-3</v>
      </c>
      <c r="Q64" s="29">
        <f t="shared" si="61"/>
        <v>0.66152324780166349</v>
      </c>
      <c r="R64" s="31">
        <f t="shared" si="62"/>
        <v>-0.29330075805324191</v>
      </c>
      <c r="S64" s="31">
        <f t="shared" si="63"/>
        <v>1.4973453475092953</v>
      </c>
      <c r="T64" s="32">
        <f t="shared" si="68"/>
        <v>4.4767172700831942E-2</v>
      </c>
      <c r="U64" s="26">
        <f t="shared" si="69"/>
        <v>44.767172700831942</v>
      </c>
      <c r="W64" s="33">
        <f t="shared" si="70"/>
        <v>0.66152324780166349</v>
      </c>
      <c r="X64" s="25">
        <f t="shared" si="71"/>
        <v>-0.29330075805324191</v>
      </c>
      <c r="Y64" s="24">
        <f t="shared" si="64"/>
        <v>0.65011356243079066</v>
      </c>
      <c r="Z64" s="24">
        <f t="shared" si="65"/>
        <v>-0.28782209911395507</v>
      </c>
    </row>
    <row r="65" spans="1:26" s="19" customFormat="1" ht="13.2">
      <c r="A65" s="20">
        <v>6</v>
      </c>
      <c r="B65" s="25">
        <f t="shared" si="48"/>
        <v>0.1</v>
      </c>
      <c r="C65" s="25">
        <f t="shared" si="49"/>
        <v>0.1</v>
      </c>
      <c r="D65" s="67">
        <f t="shared" si="50"/>
        <v>19.833333333333329</v>
      </c>
      <c r="E65" s="25">
        <f t="shared" si="51"/>
        <v>1982.3333333333328</v>
      </c>
      <c r="F65" s="26">
        <f t="shared" si="66"/>
        <v>0.1</v>
      </c>
      <c r="G65" s="26">
        <f t="shared" si="67"/>
        <v>1E-3</v>
      </c>
      <c r="H65" s="26">
        <f t="shared" si="52"/>
        <v>0.19833333333333328</v>
      </c>
      <c r="I65" s="25">
        <f t="shared" si="53"/>
        <v>0.14142135623730953</v>
      </c>
      <c r="J65" s="27">
        <f t="shared" si="54"/>
        <v>2273.3167153307427</v>
      </c>
      <c r="K65" s="27">
        <f t="shared" si="55"/>
        <v>3.2736064228966244</v>
      </c>
      <c r="L65" s="27">
        <f t="shared" si="56"/>
        <v>1.2184977431247053</v>
      </c>
      <c r="M65" s="28">
        <f t="shared" si="57"/>
        <v>8.1559097347578088E-2</v>
      </c>
      <c r="N65" s="29">
        <f t="shared" si="58"/>
        <v>80.706928034603777</v>
      </c>
      <c r="O65" s="29">
        <f t="shared" si="59"/>
        <v>1.381253829218159E-4</v>
      </c>
      <c r="P65" s="29">
        <f t="shared" si="60"/>
        <v>1.1147675339223086E-2</v>
      </c>
      <c r="Q65" s="29">
        <f t="shared" si="61"/>
        <v>0.72504396529459292</v>
      </c>
      <c r="R65" s="31">
        <f t="shared" si="62"/>
        <v>-0.32149423419044509</v>
      </c>
      <c r="S65" s="31">
        <f t="shared" si="63"/>
        <v>1.4363623867281099</v>
      </c>
      <c r="T65" s="32">
        <f t="shared" si="68"/>
        <v>3.6241307433109993E-2</v>
      </c>
      <c r="U65" s="26">
        <f t="shared" si="69"/>
        <v>36.241307433109995</v>
      </c>
      <c r="W65" s="33">
        <f t="shared" si="70"/>
        <v>0.72504396529459292</v>
      </c>
      <c r="X65" s="25">
        <f t="shared" si="71"/>
        <v>-0.32149423419044509</v>
      </c>
      <c r="Y65" s="24">
        <f t="shared" si="64"/>
        <v>0.69435317261459417</v>
      </c>
      <c r="Z65" s="24">
        <f t="shared" si="65"/>
        <v>-0.30780658346050749</v>
      </c>
    </row>
    <row r="66" spans="1:26" s="19" customFormat="1" ht="13.2">
      <c r="A66" s="20">
        <v>7</v>
      </c>
      <c r="B66" s="25">
        <f t="shared" si="48"/>
        <v>0.1</v>
      </c>
      <c r="C66" s="25">
        <f t="shared" si="49"/>
        <v>0.1</v>
      </c>
      <c r="D66" s="67">
        <f t="shared" si="50"/>
        <v>23.155555555555551</v>
      </c>
      <c r="E66" s="25">
        <f t="shared" si="51"/>
        <v>2314.5555555555552</v>
      </c>
      <c r="F66" s="26">
        <f t="shared" si="66"/>
        <v>0.1</v>
      </c>
      <c r="G66" s="26">
        <f t="shared" si="67"/>
        <v>1E-3</v>
      </c>
      <c r="H66" s="26">
        <f t="shared" si="52"/>
        <v>0.23155555555555551</v>
      </c>
      <c r="I66" s="25">
        <f t="shared" si="53"/>
        <v>0.14142135623730953</v>
      </c>
      <c r="J66" s="27">
        <f t="shared" si="54"/>
        <v>2273.3167131556493</v>
      </c>
      <c r="K66" s="27">
        <f t="shared" si="55"/>
        <v>3.2736042478031395</v>
      </c>
      <c r="L66" s="27">
        <f t="shared" si="56"/>
        <v>1.2184977431247053</v>
      </c>
      <c r="M66" s="28">
        <f t="shared" si="57"/>
        <v>9.5191548723480304E-2</v>
      </c>
      <c r="N66" s="29">
        <f t="shared" si="58"/>
        <v>110.00912469102492</v>
      </c>
      <c r="O66" s="29">
        <f t="shared" si="59"/>
        <v>1.3812538810120917E-4</v>
      </c>
      <c r="P66" s="29">
        <f t="shared" si="60"/>
        <v>1.519505304262213E-2</v>
      </c>
      <c r="Q66" s="29">
        <f t="shared" si="61"/>
        <v>0.78343128688341535</v>
      </c>
      <c r="R66" s="31">
        <f t="shared" si="62"/>
        <v>-0.34740713551462277</v>
      </c>
      <c r="S66" s="31">
        <f t="shared" si="63"/>
        <v>1.3783169557134882</v>
      </c>
      <c r="T66" s="32">
        <f t="shared" si="68"/>
        <v>3.0196084249329805E-2</v>
      </c>
      <c r="U66" s="26">
        <f t="shared" si="69"/>
        <v>30.196084249329804</v>
      </c>
      <c r="W66" s="33">
        <f t="shared" si="70"/>
        <v>0.78343128688341535</v>
      </c>
      <c r="X66" s="25">
        <f t="shared" si="71"/>
        <v>-0.34740713551462277</v>
      </c>
      <c r="Y66" s="24">
        <f t="shared" si="64"/>
        <v>0.73165480574679975</v>
      </c>
      <c r="Z66" s="24">
        <f t="shared" si="65"/>
        <v>-0.32430253241789697</v>
      </c>
    </row>
    <row r="67" spans="1:26" s="19" customFormat="1" ht="13.2">
      <c r="A67" s="20">
        <v>8</v>
      </c>
      <c r="B67" s="25">
        <f t="shared" si="48"/>
        <v>0.1</v>
      </c>
      <c r="C67" s="25">
        <f t="shared" si="49"/>
        <v>0.1</v>
      </c>
      <c r="D67" s="67">
        <f t="shared" si="50"/>
        <v>26.477777777777774</v>
      </c>
      <c r="E67" s="25">
        <f t="shared" si="51"/>
        <v>2646.7777777777774</v>
      </c>
      <c r="F67" s="26">
        <f t="shared" si="66"/>
        <v>0.1</v>
      </c>
      <c r="G67" s="26">
        <f t="shared" si="67"/>
        <v>1E-3</v>
      </c>
      <c r="H67" s="26">
        <f t="shared" si="52"/>
        <v>0.26477777777777772</v>
      </c>
      <c r="I67" s="25">
        <f t="shared" si="53"/>
        <v>0.14142135623730953</v>
      </c>
      <c r="J67" s="27">
        <f t="shared" si="54"/>
        <v>2273.3167109805559</v>
      </c>
      <c r="K67" s="27">
        <f t="shared" si="55"/>
        <v>3.2736020727096542</v>
      </c>
      <c r="L67" s="27">
        <f t="shared" si="56"/>
        <v>1.2184977431247053</v>
      </c>
      <c r="M67" s="28">
        <f t="shared" si="57"/>
        <v>0.10882400009938263</v>
      </c>
      <c r="N67" s="29">
        <f t="shared" si="58"/>
        <v>143.84032460416265</v>
      </c>
      <c r="O67" s="29">
        <f t="shared" si="59"/>
        <v>1.3812539328060915E-4</v>
      </c>
      <c r="P67" s="29">
        <f t="shared" si="60"/>
        <v>1.9868001405560446E-2</v>
      </c>
      <c r="Q67" s="29">
        <f t="shared" si="61"/>
        <v>0.8377591933184696</v>
      </c>
      <c r="R67" s="31">
        <f t="shared" si="62"/>
        <v>-0.37151698933284227</v>
      </c>
      <c r="S67" s="31">
        <f t="shared" si="63"/>
        <v>1.3227604372207513</v>
      </c>
      <c r="T67" s="32">
        <f t="shared" si="68"/>
        <v>2.5690786316388253E-2</v>
      </c>
      <c r="U67" s="26">
        <f t="shared" si="69"/>
        <v>25.690786316388252</v>
      </c>
      <c r="W67" s="33">
        <f t="shared" si="70"/>
        <v>0.8377591933184696</v>
      </c>
      <c r="X67" s="25">
        <f t="shared" si="71"/>
        <v>-0.37151698933284227</v>
      </c>
      <c r="Y67" s="24">
        <f t="shared" si="64"/>
        <v>0.763494377356424</v>
      </c>
      <c r="Z67" s="24">
        <f t="shared" si="65"/>
        <v>-0.33789921993892325</v>
      </c>
    </row>
    <row r="68" spans="1:26" s="19" customFormat="1" ht="13.2">
      <c r="A68" s="20">
        <v>9</v>
      </c>
      <c r="B68" s="25">
        <f t="shared" si="48"/>
        <v>0.1</v>
      </c>
      <c r="C68" s="25">
        <f t="shared" si="49"/>
        <v>0.1</v>
      </c>
      <c r="D68" s="67">
        <f t="shared" si="50"/>
        <v>29.799999999999997</v>
      </c>
      <c r="E68" s="25">
        <f t="shared" si="51"/>
        <v>2978.9999999999995</v>
      </c>
      <c r="F68" s="36">
        <f t="shared" si="66"/>
        <v>0.1</v>
      </c>
      <c r="G68" s="36">
        <f t="shared" si="67"/>
        <v>1E-3</v>
      </c>
      <c r="H68" s="36">
        <f t="shared" si="52"/>
        <v>0.29799999999999999</v>
      </c>
      <c r="I68" s="25">
        <f t="shared" si="53"/>
        <v>0.14142135623730953</v>
      </c>
      <c r="J68" s="27">
        <f t="shared" si="54"/>
        <v>2273.3167088054624</v>
      </c>
      <c r="K68" s="27">
        <f t="shared" si="55"/>
        <v>3.2735998976161693</v>
      </c>
      <c r="L68" s="27">
        <f t="shared" si="56"/>
        <v>1.2184977431247053</v>
      </c>
      <c r="M68" s="28">
        <f t="shared" si="57"/>
        <v>0.12245645147528514</v>
      </c>
      <c r="N68" s="29">
        <f t="shared" si="58"/>
        <v>182.20052777401693</v>
      </c>
      <c r="O68" s="29">
        <f t="shared" si="59"/>
        <v>1.3812539846001589E-4</v>
      </c>
      <c r="P68" s="29">
        <f t="shared" si="60"/>
        <v>2.5166520498411279E-2</v>
      </c>
      <c r="Q68" s="29">
        <f t="shared" si="61"/>
        <v>0.88877240559791415</v>
      </c>
      <c r="R68" s="31">
        <f t="shared" si="62"/>
        <v>-0.39415481293381116</v>
      </c>
      <c r="S68" s="31">
        <f t="shared" si="63"/>
        <v>1.2694077600206934</v>
      </c>
      <c r="T68" s="32">
        <f t="shared" si="68"/>
        <v>2.2206673310103741E-2</v>
      </c>
      <c r="U68" s="36">
        <f t="shared" si="69"/>
        <v>22.206673310103742</v>
      </c>
      <c r="V68" s="37"/>
      <c r="W68" s="31">
        <f t="shared" si="70"/>
        <v>0.88877240559791415</v>
      </c>
      <c r="X68" s="30">
        <f t="shared" si="71"/>
        <v>-0.39415481293381116</v>
      </c>
      <c r="Y68" s="24">
        <f>1-(1/((1+0.278393*Q68+0.230389*Q68^2+0.000972*Q68^3+0.078108*Q68^4)^4))</f>
        <v>0.79091604300558349</v>
      </c>
      <c r="Z68" s="24">
        <f>1-(1/((1+0.278393*R68+0.230389*R68^2+0.000972*R68^3+0.078108*R68^4)^4))</f>
        <v>-0.34901492860632066</v>
      </c>
    </row>
    <row r="69" spans="1:26" s="19" customFormat="1" ht="13.2">
      <c r="A69" s="20">
        <v>10</v>
      </c>
      <c r="B69" s="25">
        <f t="shared" si="48"/>
        <v>0.1</v>
      </c>
      <c r="C69" s="25">
        <f t="shared" si="49"/>
        <v>0.1</v>
      </c>
      <c r="D69" s="67">
        <f t="shared" si="50"/>
        <v>33.12222222222222</v>
      </c>
      <c r="E69" s="25">
        <f t="shared" si="51"/>
        <v>3311.2222222222217</v>
      </c>
      <c r="F69" s="26">
        <f t="shared" si="66"/>
        <v>0.1</v>
      </c>
      <c r="G69" s="26">
        <f t="shared" si="67"/>
        <v>1E-3</v>
      </c>
      <c r="H69" s="26">
        <f t="shared" si="52"/>
        <v>0.3312222222222222</v>
      </c>
      <c r="I69" s="25">
        <f t="shared" si="53"/>
        <v>0.14142135623730953</v>
      </c>
      <c r="J69" s="27">
        <f t="shared" si="54"/>
        <v>2273.316706630369</v>
      </c>
      <c r="K69" s="27">
        <f t="shared" si="55"/>
        <v>3.2735977225226844</v>
      </c>
      <c r="L69" s="27">
        <f t="shared" si="56"/>
        <v>1.2184977431247053</v>
      </c>
      <c r="M69" s="28">
        <f t="shared" si="57"/>
        <v>0.13608890285118774</v>
      </c>
      <c r="N69" s="29">
        <f t="shared" si="58"/>
        <v>225.08973420058783</v>
      </c>
      <c r="O69" s="29">
        <f t="shared" si="59"/>
        <v>1.3812540363942934E-4</v>
      </c>
      <c r="P69" s="29">
        <f t="shared" si="60"/>
        <v>3.1090610391548059E-2</v>
      </c>
      <c r="Q69" s="29">
        <f t="shared" si="61"/>
        <v>0.93701245460389115</v>
      </c>
      <c r="R69" s="31">
        <f t="shared" si="62"/>
        <v>-0.41556124909479103</v>
      </c>
      <c r="S69" s="31">
        <f t="shared" si="63"/>
        <v>1.2180670987920548</v>
      </c>
      <c r="T69" s="32">
        <f t="shared" si="68"/>
        <v>1.9434401978158954E-2</v>
      </c>
      <c r="U69" s="26">
        <f t="shared" si="69"/>
        <v>19.434401978158952</v>
      </c>
      <c r="W69" s="33">
        <f t="shared" si="70"/>
        <v>0.93701245460389115</v>
      </c>
      <c r="X69" s="25">
        <f t="shared" si="71"/>
        <v>-0.41556124909479103</v>
      </c>
      <c r="Y69" s="24">
        <f>1-(1/((1+0.278393*Q69+0.230389*Q69^2+0.000972*Q69^3+0.078108*Q69^4)^4))</f>
        <v>0.81469330960901332</v>
      </c>
      <c r="Z69" s="24">
        <f>1-(1/((1+0.278393*R69+0.230389*R69^2+0.000972*R69^3+0.078108*R69^4)^4))</f>
        <v>-0.35796186952503395</v>
      </c>
    </row>
    <row r="70" spans="1:26" s="19" customFormat="1" ht="13.2">
      <c r="F70" s="41"/>
      <c r="G70" s="41"/>
      <c r="H70" s="41"/>
      <c r="I70" s="45"/>
      <c r="J70" s="46"/>
      <c r="K70" s="46"/>
      <c r="L70" s="46"/>
      <c r="M70" s="41"/>
      <c r="Q70" s="40"/>
      <c r="T70" s="41"/>
      <c r="U70" s="41"/>
    </row>
    <row r="71" spans="1:26" s="19" customFormat="1" ht="15.6">
      <c r="A71" s="20"/>
      <c r="B71" s="20" t="s">
        <v>37</v>
      </c>
      <c r="C71" s="24" t="s">
        <v>38</v>
      </c>
      <c r="D71" s="20" t="s">
        <v>39</v>
      </c>
      <c r="E71" s="66" t="s">
        <v>40</v>
      </c>
      <c r="F71" s="20" t="s">
        <v>9</v>
      </c>
      <c r="G71" s="20" t="s">
        <v>10</v>
      </c>
      <c r="H71" s="20" t="s">
        <v>11</v>
      </c>
      <c r="I71" s="20" t="s">
        <v>7</v>
      </c>
      <c r="J71" s="20" t="s">
        <v>6</v>
      </c>
      <c r="K71" s="20" t="s">
        <v>8</v>
      </c>
      <c r="L71" s="20" t="s">
        <v>13</v>
      </c>
      <c r="M71" s="21" t="s">
        <v>12</v>
      </c>
      <c r="N71" s="20" t="s">
        <v>28</v>
      </c>
      <c r="O71" s="20" t="s">
        <v>31</v>
      </c>
      <c r="P71" s="21" t="s">
        <v>32</v>
      </c>
      <c r="Q71" s="22" t="s">
        <v>33</v>
      </c>
      <c r="R71" s="23" t="s">
        <v>34</v>
      </c>
      <c r="S71" s="21" t="s">
        <v>14</v>
      </c>
      <c r="T71" s="20" t="s">
        <v>5</v>
      </c>
      <c r="U71" s="20" t="s">
        <v>36</v>
      </c>
      <c r="W71" s="20" t="s">
        <v>15</v>
      </c>
      <c r="X71" s="20" t="s">
        <v>16</v>
      </c>
      <c r="Y71" s="20" t="s">
        <v>17</v>
      </c>
      <c r="Z71" s="20" t="s">
        <v>18</v>
      </c>
    </row>
    <row r="72" spans="1:26" s="19" customFormat="1" ht="13.2">
      <c r="A72" s="20">
        <v>1</v>
      </c>
      <c r="B72" s="25">
        <f t="shared" ref="B72:B81" si="72">$F$7</f>
        <v>0.1</v>
      </c>
      <c r="C72" s="25">
        <f t="shared" ref="C72:C81" si="73">$F$8</f>
        <v>0.1</v>
      </c>
      <c r="D72" s="25">
        <f t="shared" ref="D72:D81" si="74">$F$9</f>
        <v>0.1</v>
      </c>
      <c r="E72" s="68">
        <f t="shared" ref="E72:E81" si="75">A72*$H$10-$F$10</f>
        <v>110</v>
      </c>
      <c r="F72" s="26">
        <f>B72*$F$15</f>
        <v>0.1</v>
      </c>
      <c r="G72" s="26">
        <f>C72*$F$16</f>
        <v>1E-3</v>
      </c>
      <c r="H72" s="26">
        <f>D72*$F$17</f>
        <v>1E-3</v>
      </c>
      <c r="I72" s="25">
        <f t="shared" ref="I72:I81" si="76">(B72^2+C72^2)^0.5</f>
        <v>0.14142135623730953</v>
      </c>
      <c r="J72" s="27">
        <f t="shared" ref="J72:J81" si="77">$F$31+$F$24*(I72^(4/3))*(1-$F$23*D72)</f>
        <v>2273.3167282503618</v>
      </c>
      <c r="K72" s="27">
        <f t="shared" ref="K72:K81" si="78">$F$32+$F$24*(I72^(4/3))*(1-$F$23*D72)</f>
        <v>3.2736193425154521</v>
      </c>
      <c r="L72" s="27">
        <f t="shared" ref="L72:L81" si="79">$F$20*$F$30*$F$13</f>
        <v>1.2184977431247053</v>
      </c>
      <c r="M72" s="28">
        <f t="shared" ref="M72:M81" si="80">F72/(2*J72)+G72/(2*K72)+H72/(2*L72)</f>
        <v>5.850717836935024E-4</v>
      </c>
      <c r="N72" s="29">
        <f t="shared" ref="N72:N81" si="81">(K72*L72*B72^2+J72*L72*C72^2+J72*K72*D72^2)/(4*J72*K72*L72)</f>
        <v>2.8164871554947888E-3</v>
      </c>
      <c r="O72" s="29">
        <f t="shared" ref="O72:O81" si="82">$F$15^2/(4*J72)+$F$16^2/(4*K72)+$F$17^2/(4*L72)+$F$25</f>
        <v>1.3812535215739833E-4</v>
      </c>
      <c r="P72" s="29">
        <f>N72*O72</f>
        <v>3.890282801995068E-7</v>
      </c>
      <c r="Q72" s="29">
        <f t="shared" ref="Q72:Q81" si="83">SQRT(N72/E72)+SQRT((P72*E72)/N72)</f>
        <v>0.12832316937430843</v>
      </c>
      <c r="R72" s="31">
        <f t="shared" ref="R72:R81" si="84">SQRT(N72/E72)-SQRT((P72*E72)/N72)</f>
        <v>-0.11820300560363432</v>
      </c>
      <c r="S72" s="31">
        <f t="shared" ref="S72:S81" si="85">EXP(2*SQRT(P72))*(1-Y72)+EXP(-2*SQRT(P72))*(1-Z72)</f>
        <v>1.9840303046821348</v>
      </c>
      <c r="T72" s="32">
        <f>($F$6*EXP(M72)*S72)/(16*PI()*SQRT(N72*J72*K72*L72))</f>
        <v>7.8148783960559429</v>
      </c>
      <c r="U72" s="26">
        <f>T72*1000</f>
        <v>7814.8783960559431</v>
      </c>
      <c r="W72" s="33">
        <f>Q72</f>
        <v>0.12832316937430843</v>
      </c>
      <c r="X72" s="25">
        <f>R72</f>
        <v>-0.11820300560363432</v>
      </c>
      <c r="Y72" s="24">
        <f t="shared" ref="Y72:Y79" si="86">1-(1/((1+0.278393*Q72+0.230389*Q72^2+0.000972*Q72^3+0.078108*Q72^4)^4))</f>
        <v>0.14368601788861424</v>
      </c>
      <c r="Z72" s="24">
        <f t="shared" ref="Z72:Z79" si="87">1-(1/((1+0.278393*R72+0.230389*R72^2+0.000972*R72^3+0.078108*R72^4)^4))</f>
        <v>-0.12805375849006273</v>
      </c>
    </row>
    <row r="73" spans="1:26" s="19" customFormat="1" ht="13.2">
      <c r="A73" s="20">
        <v>2</v>
      </c>
      <c r="B73" s="25">
        <f t="shared" si="72"/>
        <v>0.1</v>
      </c>
      <c r="C73" s="25">
        <f t="shared" si="73"/>
        <v>0.1</v>
      </c>
      <c r="D73" s="25">
        <f t="shared" si="74"/>
        <v>0.1</v>
      </c>
      <c r="E73" s="68">
        <f t="shared" si="75"/>
        <v>221</v>
      </c>
      <c r="F73" s="26">
        <f>B73*$F$15</f>
        <v>0.1</v>
      </c>
      <c r="G73" s="26">
        <f>C73*$F$16</f>
        <v>1E-3</v>
      </c>
      <c r="H73" s="26">
        <f>D73*$F$17</f>
        <v>1E-3</v>
      </c>
      <c r="I73" s="25">
        <f t="shared" si="76"/>
        <v>0.14142135623730953</v>
      </c>
      <c r="J73" s="27">
        <f t="shared" si="77"/>
        <v>2273.3167282503618</v>
      </c>
      <c r="K73" s="27">
        <f t="shared" si="78"/>
        <v>3.2736193425154521</v>
      </c>
      <c r="L73" s="27">
        <f t="shared" si="79"/>
        <v>1.2184977431247053</v>
      </c>
      <c r="M73" s="28">
        <f t="shared" si="80"/>
        <v>5.850717836935024E-4</v>
      </c>
      <c r="N73" s="29">
        <f t="shared" si="81"/>
        <v>2.8164871554947888E-3</v>
      </c>
      <c r="O73" s="29">
        <f t="shared" si="82"/>
        <v>1.3812535215739833E-4</v>
      </c>
      <c r="P73" s="29">
        <f>N73*O73</f>
        <v>3.890282801995068E-7</v>
      </c>
      <c r="Q73" s="29">
        <f t="shared" si="83"/>
        <v>0.17828597742061439</v>
      </c>
      <c r="R73" s="31">
        <f t="shared" si="84"/>
        <v>-0.17114614947549703</v>
      </c>
      <c r="S73" s="31">
        <f t="shared" si="85"/>
        <v>1.9820098504347148</v>
      </c>
      <c r="T73" s="32">
        <f t="shared" ref="T73:T81" si="88">($F$6*EXP(M73)*S73)/(16*PI()*SQRT(N73*J73*K73*L73))</f>
        <v>7.806920047732774</v>
      </c>
      <c r="U73" s="26">
        <f t="shared" ref="U73:U81" si="89">T73*1000</f>
        <v>7806.920047732774</v>
      </c>
      <c r="W73" s="33">
        <f t="shared" ref="W73:W81" si="90">Q73</f>
        <v>0.17828597742061439</v>
      </c>
      <c r="X73" s="25">
        <f t="shared" ref="X73:X81" si="91">R73</f>
        <v>-0.17114614947549703</v>
      </c>
      <c r="Y73" s="24">
        <f t="shared" si="86"/>
        <v>0.19900005697153156</v>
      </c>
      <c r="Z73" s="24">
        <f t="shared" si="87"/>
        <v>-0.18148299582620164</v>
      </c>
    </row>
    <row r="74" spans="1:26" s="19" customFormat="1" ht="13.2">
      <c r="A74" s="20">
        <v>3</v>
      </c>
      <c r="B74" s="25">
        <f t="shared" si="72"/>
        <v>0.1</v>
      </c>
      <c r="C74" s="25">
        <f t="shared" si="73"/>
        <v>0.1</v>
      </c>
      <c r="D74" s="25">
        <f t="shared" si="74"/>
        <v>0.1</v>
      </c>
      <c r="E74" s="68">
        <f t="shared" si="75"/>
        <v>332</v>
      </c>
      <c r="F74" s="26">
        <f t="shared" ref="F74:F81" si="92">B74*$F$15</f>
        <v>0.1</v>
      </c>
      <c r="G74" s="26">
        <f t="shared" ref="G74:G81" si="93">C74*$F$16</f>
        <v>1E-3</v>
      </c>
      <c r="H74" s="26">
        <f t="shared" ref="H74:H81" si="94">D74*$F$17</f>
        <v>1E-3</v>
      </c>
      <c r="I74" s="25">
        <f t="shared" si="76"/>
        <v>0.14142135623730953</v>
      </c>
      <c r="J74" s="27">
        <f t="shared" si="77"/>
        <v>2273.3167282503618</v>
      </c>
      <c r="K74" s="27">
        <f t="shared" si="78"/>
        <v>3.2736193425154521</v>
      </c>
      <c r="L74" s="27">
        <f t="shared" si="79"/>
        <v>1.2184977431247053</v>
      </c>
      <c r="M74" s="28">
        <f t="shared" si="80"/>
        <v>5.850717836935024E-4</v>
      </c>
      <c r="N74" s="29">
        <f t="shared" si="81"/>
        <v>2.8164871554947888E-3</v>
      </c>
      <c r="O74" s="29">
        <f t="shared" si="82"/>
        <v>1.3812535215739833E-4</v>
      </c>
      <c r="P74" s="29">
        <f>N74*O74</f>
        <v>3.890282801995068E-7</v>
      </c>
      <c r="Q74" s="29">
        <f t="shared" si="83"/>
        <v>0.21705654319455617</v>
      </c>
      <c r="R74" s="31">
        <f t="shared" si="84"/>
        <v>-0.21123128953598611</v>
      </c>
      <c r="S74" s="31">
        <f t="shared" si="85"/>
        <v>1.9775542137561715</v>
      </c>
      <c r="T74" s="32">
        <f t="shared" si="88"/>
        <v>7.7893697821256165</v>
      </c>
      <c r="U74" s="26">
        <f t="shared" si="89"/>
        <v>7789.3697821256164</v>
      </c>
      <c r="W74" s="33">
        <f t="shared" si="90"/>
        <v>0.21705654319455617</v>
      </c>
      <c r="X74" s="25">
        <f t="shared" si="91"/>
        <v>-0.21123128953598611</v>
      </c>
      <c r="Y74" s="24">
        <f t="shared" si="86"/>
        <v>0.24126800017560079</v>
      </c>
      <c r="Z74" s="24">
        <f t="shared" si="87"/>
        <v>-0.21939532605793222</v>
      </c>
    </row>
    <row r="75" spans="1:26" s="19" customFormat="1" ht="13.2">
      <c r="A75" s="20">
        <v>4</v>
      </c>
      <c r="B75" s="25">
        <f t="shared" si="72"/>
        <v>0.1</v>
      </c>
      <c r="C75" s="25">
        <f t="shared" si="73"/>
        <v>0.1</v>
      </c>
      <c r="D75" s="25">
        <f t="shared" si="74"/>
        <v>0.1</v>
      </c>
      <c r="E75" s="68">
        <f t="shared" si="75"/>
        <v>443</v>
      </c>
      <c r="F75" s="26">
        <f t="shared" si="92"/>
        <v>0.1</v>
      </c>
      <c r="G75" s="26">
        <f t="shared" si="93"/>
        <v>1E-3</v>
      </c>
      <c r="H75" s="26">
        <f t="shared" si="94"/>
        <v>1E-3</v>
      </c>
      <c r="I75" s="25">
        <f t="shared" si="76"/>
        <v>0.14142135623730953</v>
      </c>
      <c r="J75" s="27">
        <f t="shared" si="77"/>
        <v>2273.3167282503618</v>
      </c>
      <c r="K75" s="27">
        <f t="shared" si="78"/>
        <v>3.2736193425154521</v>
      </c>
      <c r="L75" s="27">
        <f t="shared" si="79"/>
        <v>1.2184977431247053</v>
      </c>
      <c r="M75" s="28">
        <f t="shared" si="80"/>
        <v>5.850717836935024E-4</v>
      </c>
      <c r="N75" s="29">
        <f t="shared" si="81"/>
        <v>2.8164871554947888E-3</v>
      </c>
      <c r="O75" s="29">
        <f t="shared" si="82"/>
        <v>1.3812535215739833E-4</v>
      </c>
      <c r="P75" s="29">
        <f t="shared" ref="P75:P81" si="95">N75*O75</f>
        <v>3.890282801995068E-7</v>
      </c>
      <c r="Q75" s="29">
        <f t="shared" si="83"/>
        <v>0.24988663709132347</v>
      </c>
      <c r="R75" s="31">
        <f t="shared" si="84"/>
        <v>-0.24484371777171687</v>
      </c>
      <c r="S75" s="31">
        <f t="shared" si="85"/>
        <v>1.9719413459006847</v>
      </c>
      <c r="T75" s="32">
        <f t="shared" si="88"/>
        <v>7.7672613094675906</v>
      </c>
      <c r="U75" s="26">
        <f t="shared" si="89"/>
        <v>7767.2613094675908</v>
      </c>
      <c r="W75" s="33">
        <f t="shared" si="90"/>
        <v>0.24988663709132347</v>
      </c>
      <c r="X75" s="25">
        <f t="shared" si="91"/>
        <v>-0.24484371777171687</v>
      </c>
      <c r="Y75" s="24">
        <f t="shared" si="86"/>
        <v>0.27648764003650128</v>
      </c>
      <c r="Z75" s="24">
        <f t="shared" si="87"/>
        <v>-0.24908307062696022</v>
      </c>
    </row>
    <row r="76" spans="1:26" s="19" customFormat="1" ht="13.2">
      <c r="A76" s="20">
        <v>5</v>
      </c>
      <c r="B76" s="25">
        <f t="shared" si="72"/>
        <v>0.1</v>
      </c>
      <c r="C76" s="25">
        <f t="shared" si="73"/>
        <v>0.1</v>
      </c>
      <c r="D76" s="25">
        <f t="shared" si="74"/>
        <v>0.1</v>
      </c>
      <c r="E76" s="68">
        <f t="shared" si="75"/>
        <v>554</v>
      </c>
      <c r="F76" s="26">
        <f t="shared" si="92"/>
        <v>0.1</v>
      </c>
      <c r="G76" s="26">
        <f t="shared" si="93"/>
        <v>1E-3</v>
      </c>
      <c r="H76" s="26">
        <f t="shared" si="94"/>
        <v>1E-3</v>
      </c>
      <c r="I76" s="25">
        <f t="shared" si="76"/>
        <v>0.14142135623730953</v>
      </c>
      <c r="J76" s="27">
        <f t="shared" si="77"/>
        <v>2273.3167282503618</v>
      </c>
      <c r="K76" s="27">
        <f t="shared" si="78"/>
        <v>3.2736193425154521</v>
      </c>
      <c r="L76" s="27">
        <f t="shared" si="79"/>
        <v>1.2184977431247053</v>
      </c>
      <c r="M76" s="28">
        <f t="shared" si="80"/>
        <v>5.850717836935024E-4</v>
      </c>
      <c r="N76" s="29">
        <f t="shared" si="81"/>
        <v>2.8164871554947888E-3</v>
      </c>
      <c r="O76" s="29">
        <f t="shared" si="82"/>
        <v>1.3812535215739833E-4</v>
      </c>
      <c r="P76" s="29">
        <f t="shared" si="95"/>
        <v>3.890282801995068E-7</v>
      </c>
      <c r="Q76" s="29">
        <f t="shared" si="83"/>
        <v>0.27887985161947254</v>
      </c>
      <c r="R76" s="31">
        <f t="shared" si="84"/>
        <v>-0.27437034529038368</v>
      </c>
      <c r="S76" s="31">
        <f t="shared" si="85"/>
        <v>1.965500186160126</v>
      </c>
      <c r="T76" s="32">
        <f t="shared" si="88"/>
        <v>7.7418902856564884</v>
      </c>
      <c r="U76" s="26">
        <f t="shared" si="89"/>
        <v>7741.8902856564882</v>
      </c>
      <c r="W76" s="33">
        <f t="shared" si="90"/>
        <v>0.27887985161947254</v>
      </c>
      <c r="X76" s="25">
        <f t="shared" si="91"/>
        <v>-0.27437034529038368</v>
      </c>
      <c r="Y76" s="24">
        <f t="shared" si="86"/>
        <v>0.30708729765620257</v>
      </c>
      <c r="Z76" s="24">
        <f t="shared" si="87"/>
        <v>-0.2733099664623706</v>
      </c>
    </row>
    <row r="77" spans="1:26" s="19" customFormat="1" ht="13.2">
      <c r="A77" s="20">
        <v>6</v>
      </c>
      <c r="B77" s="25">
        <f t="shared" si="72"/>
        <v>0.1</v>
      </c>
      <c r="C77" s="25">
        <f t="shared" si="73"/>
        <v>0.1</v>
      </c>
      <c r="D77" s="25">
        <f t="shared" si="74"/>
        <v>0.1</v>
      </c>
      <c r="E77" s="68">
        <f t="shared" si="75"/>
        <v>665</v>
      </c>
      <c r="F77" s="26">
        <f t="shared" si="92"/>
        <v>0.1</v>
      </c>
      <c r="G77" s="26">
        <f t="shared" si="93"/>
        <v>1E-3</v>
      </c>
      <c r="H77" s="26">
        <f t="shared" si="94"/>
        <v>1E-3</v>
      </c>
      <c r="I77" s="25">
        <f t="shared" si="76"/>
        <v>0.14142135623730953</v>
      </c>
      <c r="J77" s="27">
        <f t="shared" si="77"/>
        <v>2273.3167282503618</v>
      </c>
      <c r="K77" s="27">
        <f t="shared" si="78"/>
        <v>3.2736193425154521</v>
      </c>
      <c r="L77" s="27">
        <f t="shared" si="79"/>
        <v>1.2184977431247053</v>
      </c>
      <c r="M77" s="28">
        <f t="shared" si="80"/>
        <v>5.850717836935024E-4</v>
      </c>
      <c r="N77" s="29">
        <f t="shared" si="81"/>
        <v>2.8164871554947888E-3</v>
      </c>
      <c r="O77" s="29">
        <f t="shared" si="82"/>
        <v>1.3812535215739833E-4</v>
      </c>
      <c r="P77" s="29">
        <f t="shared" si="95"/>
        <v>3.890282801995068E-7</v>
      </c>
      <c r="Q77" s="29">
        <f t="shared" si="83"/>
        <v>0.30513118020937818</v>
      </c>
      <c r="R77" s="31">
        <f t="shared" si="84"/>
        <v>-0.3010152020603501</v>
      </c>
      <c r="S77" s="31">
        <f t="shared" si="85"/>
        <v>1.9583653532683791</v>
      </c>
      <c r="T77" s="32">
        <f t="shared" si="88"/>
        <v>7.7137869591631398</v>
      </c>
      <c r="U77" s="26">
        <f t="shared" si="89"/>
        <v>7713.7869591631397</v>
      </c>
      <c r="W77" s="33">
        <f t="shared" si="90"/>
        <v>0.30513118020937818</v>
      </c>
      <c r="X77" s="25">
        <f t="shared" si="91"/>
        <v>-0.3010152020603501</v>
      </c>
      <c r="Y77" s="24">
        <f t="shared" si="86"/>
        <v>0.33434329718329026</v>
      </c>
      <c r="Z77" s="24">
        <f t="shared" si="87"/>
        <v>-0.29349031273839143</v>
      </c>
    </row>
    <row r="78" spans="1:26" s="19" customFormat="1" ht="13.2">
      <c r="A78" s="20">
        <v>7</v>
      </c>
      <c r="B78" s="25">
        <f t="shared" si="72"/>
        <v>0.1</v>
      </c>
      <c r="C78" s="25">
        <f t="shared" si="73"/>
        <v>0.1</v>
      </c>
      <c r="D78" s="25">
        <f t="shared" si="74"/>
        <v>0.1</v>
      </c>
      <c r="E78" s="68">
        <f t="shared" si="75"/>
        <v>776</v>
      </c>
      <c r="F78" s="26">
        <f t="shared" si="92"/>
        <v>0.1</v>
      </c>
      <c r="G78" s="26">
        <f t="shared" si="93"/>
        <v>1E-3</v>
      </c>
      <c r="H78" s="26">
        <f t="shared" si="94"/>
        <v>1E-3</v>
      </c>
      <c r="I78" s="25">
        <f t="shared" si="76"/>
        <v>0.14142135623730953</v>
      </c>
      <c r="J78" s="27">
        <f t="shared" si="77"/>
        <v>2273.3167282503618</v>
      </c>
      <c r="K78" s="27">
        <f t="shared" si="78"/>
        <v>3.2736193425154521</v>
      </c>
      <c r="L78" s="27">
        <f t="shared" si="79"/>
        <v>1.2184977431247053</v>
      </c>
      <c r="M78" s="28">
        <f t="shared" si="80"/>
        <v>5.850717836935024E-4</v>
      </c>
      <c r="N78" s="29">
        <f t="shared" si="81"/>
        <v>2.8164871554947888E-3</v>
      </c>
      <c r="O78" s="29">
        <f t="shared" si="82"/>
        <v>1.3812535215739833E-4</v>
      </c>
      <c r="P78" s="29">
        <f t="shared" si="95"/>
        <v>3.890282801995068E-7</v>
      </c>
      <c r="Q78" s="29">
        <f t="shared" si="83"/>
        <v>0.32929674368290601</v>
      </c>
      <c r="R78" s="31">
        <f t="shared" si="84"/>
        <v>-0.32548649762414245</v>
      </c>
      <c r="S78" s="31">
        <f t="shared" si="85"/>
        <v>1.9506081467779368</v>
      </c>
      <c r="T78" s="32">
        <f t="shared" si="88"/>
        <v>7.6832321711274725</v>
      </c>
      <c r="U78" s="26">
        <f t="shared" si="89"/>
        <v>7683.2321711274726</v>
      </c>
      <c r="W78" s="33">
        <f t="shared" si="90"/>
        <v>0.32929674368290601</v>
      </c>
      <c r="X78" s="25">
        <f t="shared" si="91"/>
        <v>-0.32548649762414245</v>
      </c>
      <c r="Y78" s="24">
        <f t="shared" si="86"/>
        <v>0.35902730733652388</v>
      </c>
      <c r="Z78" s="24">
        <f t="shared" si="87"/>
        <v>-0.31046909435239556</v>
      </c>
    </row>
    <row r="79" spans="1:26" s="19" customFormat="1" ht="13.2">
      <c r="A79" s="20">
        <v>8</v>
      </c>
      <c r="B79" s="25">
        <f t="shared" si="72"/>
        <v>0.1</v>
      </c>
      <c r="C79" s="25">
        <f t="shared" si="73"/>
        <v>0.1</v>
      </c>
      <c r="D79" s="25">
        <f t="shared" si="74"/>
        <v>0.1</v>
      </c>
      <c r="E79" s="68">
        <f t="shared" si="75"/>
        <v>887</v>
      </c>
      <c r="F79" s="26">
        <f t="shared" si="92"/>
        <v>0.1</v>
      </c>
      <c r="G79" s="26">
        <f t="shared" si="93"/>
        <v>1E-3</v>
      </c>
      <c r="H79" s="26">
        <f t="shared" si="94"/>
        <v>1E-3</v>
      </c>
      <c r="I79" s="25">
        <f t="shared" si="76"/>
        <v>0.14142135623730953</v>
      </c>
      <c r="J79" s="27">
        <f t="shared" si="77"/>
        <v>2273.3167282503618</v>
      </c>
      <c r="K79" s="27">
        <f t="shared" si="78"/>
        <v>3.2736193425154521</v>
      </c>
      <c r="L79" s="27">
        <f t="shared" si="79"/>
        <v>1.2184977431247053</v>
      </c>
      <c r="M79" s="28">
        <f t="shared" si="80"/>
        <v>5.850717836935024E-4</v>
      </c>
      <c r="N79" s="29">
        <f t="shared" si="81"/>
        <v>2.8164871554947888E-3</v>
      </c>
      <c r="O79" s="29">
        <f t="shared" si="82"/>
        <v>1.3812535215739833E-4</v>
      </c>
      <c r="P79" s="29">
        <f t="shared" si="95"/>
        <v>3.890282801995068E-7</v>
      </c>
      <c r="Q79" s="29">
        <f t="shared" si="83"/>
        <v>0.35180648841576617</v>
      </c>
      <c r="R79" s="31">
        <f t="shared" si="84"/>
        <v>-0.34824261661505179</v>
      </c>
      <c r="S79" s="31">
        <f t="shared" si="85"/>
        <v>1.9422737099330045</v>
      </c>
      <c r="T79" s="32">
        <f t="shared" si="88"/>
        <v>7.650403735851536</v>
      </c>
      <c r="U79" s="26">
        <f t="shared" si="89"/>
        <v>7650.4037358515361</v>
      </c>
      <c r="W79" s="33">
        <f t="shared" si="90"/>
        <v>0.35180648841576617</v>
      </c>
      <c r="X79" s="25">
        <f t="shared" si="91"/>
        <v>-0.34824261661505179</v>
      </c>
      <c r="Y79" s="24">
        <f t="shared" si="86"/>
        <v>0.38164925842578745</v>
      </c>
      <c r="Z79" s="24">
        <f t="shared" si="87"/>
        <v>-0.3248027150131747</v>
      </c>
    </row>
    <row r="80" spans="1:26" s="19" customFormat="1" ht="13.2">
      <c r="A80" s="20">
        <v>9</v>
      </c>
      <c r="B80" s="25">
        <f t="shared" si="72"/>
        <v>0.1</v>
      </c>
      <c r="C80" s="25">
        <f t="shared" si="73"/>
        <v>0.1</v>
      </c>
      <c r="D80" s="25">
        <f t="shared" si="74"/>
        <v>0.1</v>
      </c>
      <c r="E80" s="68">
        <f t="shared" si="75"/>
        <v>998</v>
      </c>
      <c r="F80" s="26">
        <f t="shared" si="92"/>
        <v>0.1</v>
      </c>
      <c r="G80" s="26">
        <f t="shared" si="93"/>
        <v>1E-3</v>
      </c>
      <c r="H80" s="26">
        <f t="shared" si="94"/>
        <v>1E-3</v>
      </c>
      <c r="I80" s="25">
        <f t="shared" si="76"/>
        <v>0.14142135623730953</v>
      </c>
      <c r="J80" s="27">
        <f t="shared" si="77"/>
        <v>2273.3167282503618</v>
      </c>
      <c r="K80" s="27">
        <f t="shared" si="78"/>
        <v>3.2736193425154521</v>
      </c>
      <c r="L80" s="27">
        <f t="shared" si="79"/>
        <v>1.2184977431247053</v>
      </c>
      <c r="M80" s="28">
        <f t="shared" si="80"/>
        <v>5.850717836935024E-4</v>
      </c>
      <c r="N80" s="29">
        <f t="shared" si="81"/>
        <v>2.8164871554947888E-3</v>
      </c>
      <c r="O80" s="29">
        <f t="shared" si="82"/>
        <v>1.3812535215739833E-4</v>
      </c>
      <c r="P80" s="29">
        <f t="shared" si="95"/>
        <v>3.890282801995068E-7</v>
      </c>
      <c r="Q80" s="29">
        <f t="shared" si="83"/>
        <v>0.37296027431452961</v>
      </c>
      <c r="R80" s="31">
        <f t="shared" si="84"/>
        <v>-0.36960043418837396</v>
      </c>
      <c r="S80" s="31">
        <f t="shared" si="85"/>
        <v>1.9333946626220295</v>
      </c>
      <c r="T80" s="32">
        <f t="shared" si="88"/>
        <v>7.6154301395086037</v>
      </c>
      <c r="U80" s="36">
        <f t="shared" si="89"/>
        <v>7615.430139508604</v>
      </c>
      <c r="V80" s="37"/>
      <c r="W80" s="31">
        <f t="shared" si="90"/>
        <v>0.37296027431452961</v>
      </c>
      <c r="X80" s="30">
        <f t="shared" si="91"/>
        <v>-0.36960043418837396</v>
      </c>
      <c r="Y80" s="24">
        <f>1-(1/((1+0.278393*Q80+0.230389*Q80^2+0.000972*Q80^3+0.078108*Q80^4)^4))</f>
        <v>0.40256761917651707</v>
      </c>
      <c r="Z80" s="24">
        <f>1-(1/((1+0.278393*R80+0.230389*R80^2+0.000972*R80^3+0.078108*R80^4)^4))</f>
        <v>-0.3368831995063466</v>
      </c>
    </row>
    <row r="81" spans="1:26" s="19" customFormat="1" ht="13.2">
      <c r="A81" s="20">
        <v>10</v>
      </c>
      <c r="B81" s="25">
        <f t="shared" si="72"/>
        <v>0.1</v>
      </c>
      <c r="C81" s="25">
        <f t="shared" si="73"/>
        <v>0.1</v>
      </c>
      <c r="D81" s="25">
        <f t="shared" si="74"/>
        <v>0.1</v>
      </c>
      <c r="E81" s="68">
        <f t="shared" si="75"/>
        <v>1109</v>
      </c>
      <c r="F81" s="26">
        <f t="shared" si="92"/>
        <v>0.1</v>
      </c>
      <c r="G81" s="26">
        <f t="shared" si="93"/>
        <v>1E-3</v>
      </c>
      <c r="H81" s="26">
        <f t="shared" si="94"/>
        <v>1E-3</v>
      </c>
      <c r="I81" s="25">
        <f t="shared" si="76"/>
        <v>0.14142135623730953</v>
      </c>
      <c r="J81" s="27">
        <f t="shared" si="77"/>
        <v>2273.3167282503618</v>
      </c>
      <c r="K81" s="27">
        <f t="shared" si="78"/>
        <v>3.2736193425154521</v>
      </c>
      <c r="L81" s="27">
        <f t="shared" si="79"/>
        <v>1.2184977431247053</v>
      </c>
      <c r="M81" s="28">
        <f t="shared" si="80"/>
        <v>5.850717836935024E-4</v>
      </c>
      <c r="N81" s="29">
        <f t="shared" si="81"/>
        <v>2.8164871554947888E-3</v>
      </c>
      <c r="O81" s="29">
        <f t="shared" si="82"/>
        <v>1.3812535215739833E-4</v>
      </c>
      <c r="P81" s="29">
        <f t="shared" si="95"/>
        <v>3.890282801995068E-7</v>
      </c>
      <c r="Q81" s="29">
        <f t="shared" si="83"/>
        <v>0.39297709581936607</v>
      </c>
      <c r="R81" s="31">
        <f t="shared" si="84"/>
        <v>-0.38978983128615424</v>
      </c>
      <c r="S81" s="31">
        <f t="shared" si="85"/>
        <v>1.9239969909879162</v>
      </c>
      <c r="T81" s="32">
        <f t="shared" si="88"/>
        <v>7.5784137386737251</v>
      </c>
      <c r="U81" s="26">
        <f t="shared" si="89"/>
        <v>7578.4137386737248</v>
      </c>
      <c r="W81" s="33">
        <f t="shared" si="90"/>
        <v>0.39297709581936607</v>
      </c>
      <c r="X81" s="25">
        <f t="shared" si="91"/>
        <v>-0.38978983128615424</v>
      </c>
      <c r="Y81" s="24">
        <f>1-(1/((1+0.278393*Q81+0.230389*Q81^2+0.000972*Q81^3+0.078108*Q81^4)^4))</f>
        <v>0.42204615289441028</v>
      </c>
      <c r="Z81" s="24">
        <f>1-(1/((1+0.278393*R81+0.230389*R81^2+0.000972*R81^3+0.078108*R81^4)^4))</f>
        <v>-0.3470009885977221</v>
      </c>
    </row>
    <row r="82" spans="1:26">
      <c r="I82" s="3"/>
      <c r="J82" s="3"/>
      <c r="K82" s="3"/>
      <c r="L82" s="3"/>
      <c r="M82" s="3"/>
      <c r="T82" s="3"/>
      <c r="U82" s="3"/>
    </row>
    <row r="83" spans="1:26">
      <c r="F83" s="3"/>
      <c r="G83" s="3"/>
      <c r="H83" s="3"/>
      <c r="I83" s="3"/>
      <c r="J83" s="3"/>
      <c r="K83" s="3"/>
      <c r="L83" s="3"/>
      <c r="M83" s="3"/>
      <c r="T83" s="3"/>
      <c r="U83" s="3"/>
    </row>
    <row r="84" spans="1:26">
      <c r="F84" s="3"/>
      <c r="G84" s="3"/>
      <c r="H84" s="3"/>
      <c r="I84" s="3"/>
      <c r="J84" s="3"/>
      <c r="K84" s="3"/>
      <c r="L84" s="3"/>
      <c r="M84" s="3"/>
      <c r="T84" s="3"/>
      <c r="U84" s="3"/>
    </row>
    <row r="85" spans="1:26">
      <c r="F85" s="3"/>
      <c r="G85" s="3"/>
      <c r="H85" s="3"/>
      <c r="I85" s="3"/>
      <c r="J85" s="3"/>
      <c r="K85" s="3"/>
      <c r="L85" s="3"/>
      <c r="M85" s="3"/>
      <c r="T85" s="3"/>
      <c r="U85" s="3"/>
    </row>
    <row r="86" spans="1:26">
      <c r="F86" s="3"/>
      <c r="G86" s="3"/>
      <c r="H86" s="3"/>
      <c r="I86" s="3"/>
      <c r="J86" s="3"/>
      <c r="K86" s="3"/>
      <c r="L86" s="3"/>
      <c r="M86" s="3"/>
      <c r="T86" s="3"/>
      <c r="U86" s="3"/>
    </row>
    <row r="87" spans="1:26">
      <c r="F87" s="3"/>
      <c r="G87" s="3"/>
      <c r="H87" s="3"/>
      <c r="I87" s="3"/>
      <c r="J87" s="3"/>
      <c r="K87" s="3"/>
      <c r="L87" s="3"/>
      <c r="M87" s="3"/>
      <c r="T87" s="3"/>
      <c r="U87" s="3"/>
    </row>
    <row r="88" spans="1:26">
      <c r="F88" s="3"/>
      <c r="G88" s="3"/>
      <c r="H88" s="3"/>
      <c r="U88" s="3"/>
    </row>
    <row r="89" spans="1:26">
      <c r="U89" s="3"/>
    </row>
    <row r="90" spans="1:26">
      <c r="U90" s="3"/>
    </row>
    <row r="91" spans="1:26">
      <c r="U91" s="3"/>
    </row>
    <row r="92" spans="1:26">
      <c r="U92" s="3"/>
    </row>
    <row r="93" spans="1:26">
      <c r="U93" s="3"/>
    </row>
    <row r="94" spans="1:26">
      <c r="U94" s="3"/>
    </row>
    <row r="95" spans="1:26">
      <c r="U95" s="3"/>
    </row>
    <row r="96" spans="1:26">
      <c r="U96" s="3"/>
    </row>
    <row r="97" spans="21:21">
      <c r="U97" s="3"/>
    </row>
    <row r="98" spans="21:21">
      <c r="U98" s="3"/>
    </row>
    <row r="99" spans="21:21">
      <c r="U99" s="3"/>
    </row>
    <row r="100" spans="21:21">
      <c r="U100" s="3"/>
    </row>
    <row r="101" spans="21:21">
      <c r="U101" s="3"/>
    </row>
    <row r="102" spans="21:21">
      <c r="U102" s="3"/>
    </row>
    <row r="103" spans="21:21">
      <c r="U103" s="3"/>
    </row>
    <row r="104" spans="21:21">
      <c r="U104" s="3"/>
    </row>
    <row r="105" spans="21:21">
      <c r="U105" s="3"/>
    </row>
    <row r="106" spans="21:21">
      <c r="U106" s="3"/>
    </row>
    <row r="107" spans="21:21">
      <c r="U107" s="3"/>
    </row>
    <row r="108" spans="21:21">
      <c r="U108" s="3"/>
    </row>
    <row r="109" spans="21:21">
      <c r="U109" s="3"/>
    </row>
    <row r="110" spans="21:21">
      <c r="U110" s="3"/>
    </row>
    <row r="111" spans="21:21">
      <c r="U111" s="3"/>
    </row>
    <row r="112" spans="21:21">
      <c r="U112" s="3"/>
    </row>
    <row r="113" spans="21:21">
      <c r="U113" s="3"/>
    </row>
    <row r="114" spans="21:21">
      <c r="U114" s="3"/>
    </row>
  </sheetData>
  <mergeCells count="27">
    <mergeCell ref="B4:G4"/>
    <mergeCell ref="A6:E6"/>
    <mergeCell ref="B25:E25"/>
    <mergeCell ref="B18:E18"/>
    <mergeCell ref="B19:E19"/>
    <mergeCell ref="B20:E20"/>
    <mergeCell ref="B15:E15"/>
    <mergeCell ref="B16:E16"/>
    <mergeCell ref="B17:E17"/>
    <mergeCell ref="B21:E21"/>
    <mergeCell ref="B22:E22"/>
    <mergeCell ref="A7:E7"/>
    <mergeCell ref="A8:E8"/>
    <mergeCell ref="A9:E9"/>
    <mergeCell ref="A14:E14"/>
    <mergeCell ref="A13:E13"/>
    <mergeCell ref="A10:E10"/>
    <mergeCell ref="A11:E11"/>
    <mergeCell ref="A12:E12"/>
    <mergeCell ref="B32:E32"/>
    <mergeCell ref="B33:E33"/>
    <mergeCell ref="B23:E23"/>
    <mergeCell ref="B30:E30"/>
    <mergeCell ref="B31:E31"/>
    <mergeCell ref="B29:E29"/>
    <mergeCell ref="B28:E28"/>
    <mergeCell ref="B24:E24"/>
  </mergeCells>
  <phoneticPr fontId="0" type="noConversion"/>
  <printOptions horizontalCentered="1" verticalCentered="1"/>
  <pageMargins left="0.35433070866141736" right="0" top="0.51181102362204722" bottom="0.19685039370078741" header="0.19685039370078741" footer="0.19685039370078741"/>
  <pageSetup orientation="landscape" horizontalDpi="300" verticalDpi="300" r:id="rId1"/>
  <headerFooter>
    <oddHeader>&amp;L&amp;"Arial,Negrita"&amp;20&amp;KFF0000Caso B:&amp;"Arial,Normal"&amp;14&amp;K000000 Fuente continua de un contaminante conservativo&amp;R&amp;14Fecha de impresión: &amp;D</oddHeader>
    <oddFooter>&amp;L&amp;Z&amp;F
Hoja: &amp;A&amp;R&amp;14
Datos y cálculos-resultados</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00FF"/>
    <pageSetUpPr fitToPage="1"/>
  </sheetPr>
  <dimension ref="A1:T83"/>
  <sheetViews>
    <sheetView showGridLines="0" zoomScale="120" zoomScaleNormal="120" workbookViewId="0"/>
  </sheetViews>
  <sheetFormatPr baseColWidth="10" defaultColWidth="17.44140625" defaultRowHeight="15"/>
  <cols>
    <col min="1" max="1" width="26.33203125" style="3" customWidth="1"/>
    <col min="2" max="7" width="17.5546875" style="3" customWidth="1"/>
    <col min="8" max="8" width="8.44140625" style="3" customWidth="1"/>
    <col min="9" max="9" width="17.5546875" style="3" customWidth="1"/>
    <col min="10" max="10" width="17.5546875" style="174" customWidth="1"/>
    <col min="11" max="27" width="17.5546875" style="3" customWidth="1"/>
    <col min="28" max="28" width="17.44140625" style="3" customWidth="1"/>
    <col min="29" max="16384" width="17.44140625" style="3"/>
  </cols>
  <sheetData>
    <row r="1" spans="1:3" ht="74.25" customHeight="1"/>
    <row r="4" spans="1:3">
      <c r="A4" s="41"/>
      <c r="B4" s="175"/>
      <c r="C4" s="41"/>
    </row>
    <row r="5" spans="1:3">
      <c r="A5" s="41"/>
      <c r="B5" s="41"/>
      <c r="C5" s="41"/>
    </row>
    <row r="6" spans="1:3" ht="21.75" customHeight="1">
      <c r="A6" s="173"/>
      <c r="B6" s="41"/>
      <c r="C6" s="41"/>
    </row>
    <row r="7" spans="1:3">
      <c r="A7" s="173"/>
      <c r="B7" s="176"/>
      <c r="C7" s="41"/>
    </row>
    <row r="8" spans="1:3">
      <c r="A8" s="173"/>
      <c r="B8" s="176"/>
      <c r="C8" s="41"/>
    </row>
    <row r="9" spans="1:3">
      <c r="A9" s="173"/>
      <c r="B9" s="176"/>
      <c r="C9" s="41"/>
    </row>
    <row r="10" spans="1:3">
      <c r="A10" s="173"/>
      <c r="B10" s="176"/>
      <c r="C10" s="41"/>
    </row>
    <row r="11" spans="1:3">
      <c r="A11" s="173"/>
      <c r="B11" s="41"/>
      <c r="C11" s="41"/>
    </row>
    <row r="12" spans="1:3">
      <c r="A12" s="173"/>
      <c r="B12" s="41"/>
      <c r="C12" s="41"/>
    </row>
    <row r="13" spans="1:3">
      <c r="A13" s="173"/>
      <c r="B13" s="41"/>
      <c r="C13" s="41"/>
    </row>
    <row r="14" spans="1:3">
      <c r="A14" s="173"/>
      <c r="B14" s="41"/>
      <c r="C14" s="41"/>
    </row>
    <row r="15" spans="1:3">
      <c r="A15" s="41"/>
      <c r="B15" s="41"/>
      <c r="C15" s="41"/>
    </row>
    <row r="16" spans="1:3">
      <c r="A16" s="41"/>
      <c r="B16" s="41"/>
      <c r="C16" s="41"/>
    </row>
    <row r="17" spans="1:3">
      <c r="A17" s="41"/>
      <c r="B17" s="41"/>
      <c r="C17" s="41"/>
    </row>
    <row r="18" spans="1:3">
      <c r="A18" s="41"/>
      <c r="B18" s="41"/>
      <c r="C18" s="41"/>
    </row>
    <row r="19" spans="1:3">
      <c r="A19" s="41"/>
      <c r="B19" s="41"/>
      <c r="C19" s="41"/>
    </row>
    <row r="20" spans="1:3">
      <c r="A20" s="41"/>
      <c r="B20" s="41"/>
      <c r="C20" s="41"/>
    </row>
    <row r="21" spans="1:3">
      <c r="A21" s="41"/>
      <c r="B21" s="41"/>
      <c r="C21" s="41"/>
    </row>
    <row r="22" spans="1:3">
      <c r="A22" s="41"/>
      <c r="B22" s="41"/>
      <c r="C22" s="41"/>
    </row>
    <row r="23" spans="1:3" ht="21" customHeight="1">
      <c r="A23" s="177"/>
      <c r="B23" s="41"/>
      <c r="C23" s="41"/>
    </row>
    <row r="24" spans="1:3">
      <c r="A24" s="41"/>
      <c r="B24" s="178"/>
      <c r="C24" s="41"/>
    </row>
    <row r="25" spans="1:3">
      <c r="A25" s="41"/>
      <c r="B25" s="41"/>
      <c r="C25" s="41"/>
    </row>
    <row r="26" spans="1:3">
      <c r="A26" s="41"/>
      <c r="B26" s="41"/>
      <c r="C26" s="41"/>
    </row>
    <row r="27" spans="1:3">
      <c r="A27" s="173"/>
      <c r="B27" s="179"/>
      <c r="C27" s="41"/>
    </row>
    <row r="28" spans="1:3">
      <c r="A28" s="41"/>
      <c r="B28" s="41"/>
      <c r="C28" s="41"/>
    </row>
    <row r="29" spans="1:3" ht="19.5" customHeight="1">
      <c r="A29" s="41"/>
      <c r="B29" s="41"/>
      <c r="C29" s="41"/>
    </row>
    <row r="30" spans="1:3">
      <c r="A30" s="41"/>
      <c r="B30" s="41"/>
      <c r="C30" s="41"/>
    </row>
    <row r="31" spans="1:3">
      <c r="A31" s="41"/>
      <c r="B31" s="46"/>
      <c r="C31" s="41"/>
    </row>
    <row r="32" spans="1:3">
      <c r="A32" s="41"/>
      <c r="B32" s="41"/>
      <c r="C32" s="41"/>
    </row>
    <row r="33" spans="1:20" ht="17.25" customHeight="1">
      <c r="A33" s="177"/>
      <c r="B33" s="41"/>
      <c r="C33" s="41"/>
    </row>
    <row r="34" spans="1:20" ht="18.75" customHeight="1">
      <c r="A34" s="177"/>
      <c r="B34" s="41"/>
      <c r="C34" s="41"/>
    </row>
    <row r="35" spans="1:20" ht="18" customHeight="1">
      <c r="A35" s="177"/>
      <c r="B35" s="41"/>
      <c r="C35" s="41"/>
    </row>
    <row r="37" spans="1:20" s="41" customFormat="1">
      <c r="A37" s="3"/>
      <c r="F37" s="176"/>
      <c r="I37" s="176"/>
      <c r="J37" s="180"/>
      <c r="K37" s="181"/>
      <c r="L37" s="176"/>
    </row>
    <row r="38" spans="1:20" s="41" customFormat="1" ht="13.2">
      <c r="B38" s="182"/>
      <c r="C38" s="183"/>
      <c r="D38" s="183"/>
      <c r="E38" s="183"/>
      <c r="F38" s="184"/>
      <c r="G38" s="185"/>
      <c r="H38" s="185"/>
      <c r="I38" s="185"/>
      <c r="J38" s="185"/>
      <c r="K38" s="186"/>
      <c r="L38" s="187"/>
      <c r="M38" s="178"/>
      <c r="N38" s="182"/>
      <c r="P38" s="188"/>
      <c r="Q38" s="45"/>
      <c r="R38" s="189"/>
      <c r="S38" s="189"/>
      <c r="T38" s="188"/>
    </row>
    <row r="39" spans="1:20" s="41" customFormat="1" ht="13.2">
      <c r="B39" s="182"/>
      <c r="C39" s="183"/>
      <c r="D39" s="183"/>
      <c r="E39" s="183"/>
      <c r="F39" s="184"/>
      <c r="G39" s="185"/>
      <c r="H39" s="185"/>
      <c r="I39" s="185"/>
      <c r="J39" s="185"/>
      <c r="K39" s="186"/>
      <c r="L39" s="187"/>
      <c r="M39" s="178"/>
      <c r="N39" s="182"/>
      <c r="P39" s="188"/>
      <c r="Q39" s="45"/>
      <c r="R39" s="189"/>
      <c r="S39" s="189"/>
      <c r="T39" s="45"/>
    </row>
    <row r="40" spans="1:20" s="41" customFormat="1" ht="13.2">
      <c r="B40" s="182"/>
      <c r="C40" s="183"/>
      <c r="D40" s="183"/>
      <c r="E40" s="183"/>
      <c r="F40" s="184"/>
      <c r="G40" s="185"/>
      <c r="H40" s="185"/>
      <c r="I40" s="185"/>
      <c r="J40" s="185"/>
      <c r="K40" s="186"/>
      <c r="L40" s="187"/>
      <c r="M40" s="178"/>
      <c r="N40" s="182"/>
      <c r="P40" s="188"/>
      <c r="Q40" s="45"/>
      <c r="R40" s="189"/>
      <c r="S40" s="189"/>
      <c r="T40" s="188"/>
    </row>
    <row r="41" spans="1:20" s="41" customFormat="1" ht="13.2">
      <c r="B41" s="182"/>
      <c r="C41" s="183"/>
      <c r="D41" s="183"/>
      <c r="E41" s="183"/>
      <c r="F41" s="184"/>
      <c r="G41" s="185"/>
      <c r="H41" s="185"/>
      <c r="I41" s="185"/>
      <c r="J41" s="185"/>
      <c r="K41" s="186"/>
      <c r="L41" s="187"/>
      <c r="M41" s="178"/>
      <c r="N41" s="182"/>
      <c r="P41" s="188"/>
      <c r="Q41" s="45"/>
      <c r="R41" s="189"/>
      <c r="S41" s="189"/>
      <c r="T41" s="188"/>
    </row>
    <row r="42" spans="1:20" s="41" customFormat="1" ht="13.2">
      <c r="B42" s="182"/>
      <c r="C42" s="183"/>
      <c r="D42" s="183"/>
      <c r="E42" s="183"/>
      <c r="F42" s="184"/>
      <c r="G42" s="185"/>
      <c r="H42" s="185"/>
      <c r="I42" s="185"/>
      <c r="J42" s="185"/>
      <c r="K42" s="186"/>
      <c r="L42" s="187"/>
      <c r="M42" s="178"/>
      <c r="N42" s="182"/>
      <c r="P42" s="188"/>
      <c r="Q42" s="45"/>
      <c r="R42" s="189"/>
      <c r="S42" s="189"/>
      <c r="T42" s="188"/>
    </row>
    <row r="43" spans="1:20" s="41" customFormat="1" ht="13.2">
      <c r="B43" s="182"/>
      <c r="C43" s="183"/>
      <c r="D43" s="183"/>
      <c r="E43" s="183"/>
      <c r="F43" s="184"/>
      <c r="G43" s="185"/>
      <c r="H43" s="185"/>
      <c r="I43" s="185"/>
      <c r="J43" s="185"/>
      <c r="K43" s="186"/>
      <c r="L43" s="187"/>
      <c r="M43" s="178"/>
      <c r="N43" s="182"/>
      <c r="P43" s="188"/>
      <c r="Q43" s="45"/>
      <c r="R43" s="189"/>
      <c r="S43" s="189"/>
      <c r="T43" s="188"/>
    </row>
    <row r="44" spans="1:20" s="41" customFormat="1" ht="13.2">
      <c r="B44" s="182"/>
      <c r="C44" s="183"/>
      <c r="D44" s="183"/>
      <c r="E44" s="183"/>
      <c r="F44" s="184"/>
      <c r="G44" s="185"/>
      <c r="H44" s="185"/>
      <c r="I44" s="185"/>
      <c r="J44" s="185"/>
      <c r="K44" s="186"/>
      <c r="L44" s="187"/>
      <c r="M44" s="178"/>
      <c r="N44" s="182"/>
      <c r="P44" s="188"/>
      <c r="Q44" s="45"/>
      <c r="R44" s="189"/>
      <c r="S44" s="189"/>
      <c r="T44" s="188"/>
    </row>
    <row r="45" spans="1:20" s="41" customFormat="1" ht="13.2">
      <c r="B45" s="182"/>
      <c r="C45" s="183"/>
      <c r="D45" s="183"/>
      <c r="E45" s="183"/>
      <c r="F45" s="184"/>
      <c r="G45" s="185"/>
      <c r="H45" s="185"/>
      <c r="I45" s="185"/>
      <c r="J45" s="185"/>
      <c r="K45" s="186"/>
      <c r="L45" s="187"/>
      <c r="M45" s="178"/>
      <c r="N45" s="182"/>
      <c r="P45" s="188"/>
      <c r="Q45" s="45"/>
      <c r="R45" s="189"/>
      <c r="S45" s="189"/>
      <c r="T45" s="188"/>
    </row>
    <row r="46" spans="1:20" s="189" customFormat="1" ht="13.2">
      <c r="B46" s="182"/>
      <c r="C46" s="183"/>
      <c r="D46" s="183"/>
      <c r="E46" s="183"/>
      <c r="F46" s="184"/>
      <c r="G46" s="185"/>
      <c r="H46" s="185"/>
      <c r="I46" s="185"/>
      <c r="J46" s="185"/>
      <c r="K46" s="186"/>
      <c r="L46" s="187"/>
      <c r="M46" s="178"/>
      <c r="N46" s="190"/>
      <c r="P46" s="187"/>
      <c r="Q46" s="186"/>
      <c r="T46" s="187"/>
    </row>
    <row r="47" spans="1:20" s="41" customFormat="1" ht="13.2">
      <c r="B47" s="182"/>
      <c r="C47" s="183"/>
      <c r="D47" s="183"/>
      <c r="E47" s="183"/>
      <c r="F47" s="184"/>
      <c r="G47" s="185"/>
      <c r="H47" s="185"/>
      <c r="I47" s="185"/>
      <c r="J47" s="185"/>
      <c r="K47" s="186"/>
      <c r="L47" s="187"/>
      <c r="M47" s="178"/>
      <c r="N47" s="182"/>
      <c r="P47" s="188"/>
      <c r="Q47" s="45"/>
      <c r="R47" s="189"/>
      <c r="S47" s="189"/>
      <c r="T47" s="188"/>
    </row>
    <row r="48" spans="1:20" s="41" customFormat="1" ht="13.2">
      <c r="C48" s="46"/>
      <c r="D48" s="46"/>
      <c r="E48" s="46"/>
      <c r="J48" s="178"/>
      <c r="R48" s="189"/>
      <c r="S48" s="189"/>
    </row>
    <row r="49" spans="2:19" s="41" customFormat="1" ht="13.2">
      <c r="F49" s="176"/>
      <c r="I49" s="176"/>
      <c r="J49" s="180"/>
      <c r="K49" s="181"/>
      <c r="L49" s="176"/>
    </row>
    <row r="50" spans="2:19" s="41" customFormat="1" ht="13.2">
      <c r="B50" s="182"/>
      <c r="C50" s="183"/>
      <c r="D50" s="183"/>
      <c r="E50" s="183"/>
      <c r="F50" s="184"/>
      <c r="G50" s="185"/>
      <c r="H50" s="185"/>
      <c r="I50" s="185"/>
      <c r="J50" s="185"/>
      <c r="K50" s="187"/>
      <c r="L50" s="187"/>
      <c r="M50" s="178"/>
      <c r="N50" s="182"/>
      <c r="P50" s="188"/>
      <c r="Q50" s="45"/>
      <c r="R50" s="189"/>
      <c r="S50" s="189"/>
    </row>
    <row r="51" spans="2:19" s="41" customFormat="1" ht="13.2">
      <c r="B51" s="182"/>
      <c r="C51" s="183"/>
      <c r="D51" s="183"/>
      <c r="E51" s="183"/>
      <c r="F51" s="184"/>
      <c r="G51" s="185"/>
      <c r="H51" s="185"/>
      <c r="I51" s="185"/>
      <c r="J51" s="185"/>
      <c r="K51" s="187"/>
      <c r="L51" s="187"/>
      <c r="M51" s="178"/>
      <c r="N51" s="182"/>
      <c r="P51" s="178"/>
      <c r="Q51" s="45"/>
      <c r="R51" s="189"/>
      <c r="S51" s="189"/>
    </row>
    <row r="52" spans="2:19" s="41" customFormat="1" ht="13.2">
      <c r="B52" s="182"/>
      <c r="C52" s="183"/>
      <c r="D52" s="183"/>
      <c r="E52" s="183"/>
      <c r="F52" s="184"/>
      <c r="G52" s="185"/>
      <c r="H52" s="185"/>
      <c r="I52" s="185"/>
      <c r="J52" s="185"/>
      <c r="K52" s="187"/>
      <c r="L52" s="187"/>
      <c r="M52" s="178"/>
      <c r="N52" s="182"/>
      <c r="P52" s="188"/>
      <c r="Q52" s="45"/>
      <c r="R52" s="189"/>
      <c r="S52" s="189"/>
    </row>
    <row r="53" spans="2:19" s="41" customFormat="1" ht="13.2">
      <c r="B53" s="182"/>
      <c r="C53" s="183"/>
      <c r="D53" s="183"/>
      <c r="E53" s="183"/>
      <c r="F53" s="184"/>
      <c r="G53" s="185"/>
      <c r="H53" s="185"/>
      <c r="I53" s="185"/>
      <c r="J53" s="185"/>
      <c r="K53" s="187"/>
      <c r="L53" s="187"/>
      <c r="M53" s="178"/>
      <c r="N53" s="182"/>
      <c r="P53" s="188"/>
      <c r="Q53" s="45"/>
      <c r="R53" s="189"/>
      <c r="S53" s="191"/>
    </row>
    <row r="54" spans="2:19" s="41" customFormat="1" ht="13.2">
      <c r="B54" s="182"/>
      <c r="C54" s="183"/>
      <c r="D54" s="183"/>
      <c r="E54" s="183"/>
      <c r="F54" s="184"/>
      <c r="G54" s="185"/>
      <c r="H54" s="185"/>
      <c r="I54" s="185"/>
      <c r="J54" s="185"/>
      <c r="K54" s="187"/>
      <c r="L54" s="187"/>
      <c r="M54" s="178"/>
      <c r="N54" s="182"/>
      <c r="P54" s="188"/>
      <c r="Q54" s="45"/>
      <c r="R54" s="189"/>
      <c r="S54" s="189"/>
    </row>
    <row r="55" spans="2:19" s="41" customFormat="1" ht="13.2">
      <c r="B55" s="182"/>
      <c r="C55" s="183"/>
      <c r="D55" s="183"/>
      <c r="E55" s="183"/>
      <c r="F55" s="184"/>
      <c r="G55" s="185"/>
      <c r="H55" s="185"/>
      <c r="I55" s="185"/>
      <c r="J55" s="185"/>
      <c r="K55" s="187"/>
      <c r="L55" s="187"/>
      <c r="M55" s="178"/>
      <c r="N55" s="182"/>
      <c r="P55" s="188"/>
      <c r="Q55" s="45"/>
      <c r="R55" s="189"/>
      <c r="S55" s="189"/>
    </row>
    <row r="56" spans="2:19" s="41" customFormat="1" ht="13.2">
      <c r="B56" s="182"/>
      <c r="C56" s="183"/>
      <c r="D56" s="183"/>
      <c r="E56" s="183"/>
      <c r="F56" s="184"/>
      <c r="G56" s="185"/>
      <c r="H56" s="185"/>
      <c r="I56" s="185"/>
      <c r="J56" s="185"/>
      <c r="K56" s="187"/>
      <c r="L56" s="187"/>
      <c r="M56" s="178"/>
      <c r="N56" s="182"/>
      <c r="P56" s="188"/>
      <c r="Q56" s="45"/>
      <c r="R56" s="189"/>
      <c r="S56" s="189"/>
    </row>
    <row r="57" spans="2:19" s="41" customFormat="1" ht="13.2">
      <c r="B57" s="182"/>
      <c r="C57" s="183"/>
      <c r="D57" s="183"/>
      <c r="E57" s="183"/>
      <c r="F57" s="184"/>
      <c r="G57" s="185"/>
      <c r="H57" s="185"/>
      <c r="I57" s="185"/>
      <c r="J57" s="185"/>
      <c r="K57" s="187"/>
      <c r="L57" s="187"/>
      <c r="M57" s="178"/>
      <c r="N57" s="182"/>
      <c r="P57" s="188"/>
      <c r="Q57" s="45"/>
      <c r="R57" s="189"/>
      <c r="S57" s="189"/>
    </row>
    <row r="58" spans="2:19" s="41" customFormat="1" ht="13.2">
      <c r="B58" s="182"/>
      <c r="C58" s="183"/>
      <c r="D58" s="183"/>
      <c r="E58" s="183"/>
      <c r="F58" s="184"/>
      <c r="G58" s="185"/>
      <c r="H58" s="185"/>
      <c r="I58" s="185"/>
      <c r="J58" s="185"/>
      <c r="K58" s="187"/>
      <c r="L58" s="187"/>
      <c r="M58" s="178"/>
      <c r="N58" s="190"/>
      <c r="O58" s="189"/>
      <c r="P58" s="187"/>
      <c r="Q58" s="186"/>
      <c r="R58" s="189"/>
      <c r="S58" s="189"/>
    </row>
    <row r="59" spans="2:19" s="41" customFormat="1" ht="13.2">
      <c r="B59" s="182"/>
      <c r="C59" s="183"/>
      <c r="D59" s="183"/>
      <c r="E59" s="183"/>
      <c r="F59" s="184"/>
      <c r="G59" s="185"/>
      <c r="H59" s="185"/>
      <c r="I59" s="185"/>
      <c r="J59" s="185"/>
      <c r="K59" s="187"/>
      <c r="L59" s="187"/>
      <c r="M59" s="178"/>
      <c r="N59" s="182"/>
      <c r="P59" s="188"/>
      <c r="Q59" s="45"/>
      <c r="R59" s="189"/>
      <c r="S59" s="189"/>
    </row>
    <row r="60" spans="2:19" s="41" customFormat="1" ht="13.2">
      <c r="C60" s="46"/>
      <c r="D60" s="46"/>
      <c r="E60" s="46"/>
      <c r="J60" s="178"/>
    </row>
    <row r="61" spans="2:19" s="41" customFormat="1" ht="13.2">
      <c r="F61" s="176"/>
      <c r="I61" s="176"/>
      <c r="J61" s="180"/>
      <c r="K61" s="181"/>
      <c r="L61" s="176"/>
    </row>
    <row r="62" spans="2:19" s="41" customFormat="1" ht="13.2">
      <c r="B62" s="182"/>
      <c r="C62" s="183"/>
      <c r="D62" s="183"/>
      <c r="E62" s="183"/>
      <c r="F62" s="184"/>
      <c r="G62" s="185"/>
      <c r="H62" s="185"/>
      <c r="I62" s="185"/>
      <c r="J62" s="185"/>
      <c r="K62" s="187"/>
      <c r="L62" s="187"/>
      <c r="M62" s="178"/>
      <c r="N62" s="182"/>
      <c r="P62" s="188"/>
      <c r="Q62" s="45"/>
      <c r="R62" s="189"/>
      <c r="S62" s="189"/>
    </row>
    <row r="63" spans="2:19" s="41" customFormat="1" ht="13.2">
      <c r="B63" s="182"/>
      <c r="C63" s="183"/>
      <c r="D63" s="183"/>
      <c r="E63" s="183"/>
      <c r="F63" s="184"/>
      <c r="G63" s="185"/>
      <c r="H63" s="185"/>
      <c r="I63" s="185"/>
      <c r="J63" s="185"/>
      <c r="K63" s="187"/>
      <c r="L63" s="187"/>
      <c r="M63" s="178"/>
      <c r="N63" s="182"/>
      <c r="P63" s="188"/>
      <c r="Q63" s="45"/>
      <c r="R63" s="189"/>
      <c r="S63" s="189"/>
    </row>
    <row r="64" spans="2:19" s="41" customFormat="1" ht="13.2">
      <c r="B64" s="182"/>
      <c r="C64" s="183"/>
      <c r="D64" s="183"/>
      <c r="E64" s="183"/>
      <c r="F64" s="184"/>
      <c r="G64" s="185"/>
      <c r="H64" s="185"/>
      <c r="I64" s="185"/>
      <c r="J64" s="185"/>
      <c r="K64" s="187"/>
      <c r="L64" s="187"/>
      <c r="M64" s="178"/>
      <c r="N64" s="182"/>
      <c r="P64" s="188"/>
      <c r="Q64" s="45"/>
      <c r="R64" s="189"/>
      <c r="S64" s="189"/>
    </row>
    <row r="65" spans="2:19" s="41" customFormat="1" ht="13.2">
      <c r="B65" s="182"/>
      <c r="C65" s="183"/>
      <c r="D65" s="183"/>
      <c r="E65" s="183"/>
      <c r="F65" s="184"/>
      <c r="G65" s="185"/>
      <c r="H65" s="185"/>
      <c r="I65" s="185"/>
      <c r="J65" s="185"/>
      <c r="K65" s="187"/>
      <c r="L65" s="187"/>
      <c r="M65" s="178"/>
      <c r="N65" s="182"/>
      <c r="P65" s="188"/>
      <c r="Q65" s="45"/>
      <c r="R65" s="189"/>
      <c r="S65" s="189"/>
    </row>
    <row r="66" spans="2:19" s="41" customFormat="1" ht="13.2">
      <c r="B66" s="182"/>
      <c r="C66" s="183"/>
      <c r="D66" s="183"/>
      <c r="E66" s="183"/>
      <c r="F66" s="184"/>
      <c r="G66" s="185"/>
      <c r="H66" s="185"/>
      <c r="I66" s="185"/>
      <c r="J66" s="185"/>
      <c r="K66" s="187"/>
      <c r="L66" s="187"/>
      <c r="M66" s="178"/>
      <c r="N66" s="182"/>
      <c r="P66" s="188"/>
      <c r="Q66" s="45"/>
      <c r="R66" s="189"/>
      <c r="S66" s="189"/>
    </row>
    <row r="67" spans="2:19" s="41" customFormat="1" ht="13.2">
      <c r="B67" s="182"/>
      <c r="C67" s="183"/>
      <c r="D67" s="183"/>
      <c r="E67" s="183"/>
      <c r="F67" s="184"/>
      <c r="G67" s="185"/>
      <c r="H67" s="185"/>
      <c r="I67" s="185"/>
      <c r="J67" s="185"/>
      <c r="K67" s="187"/>
      <c r="L67" s="187"/>
      <c r="M67" s="178"/>
      <c r="N67" s="182"/>
      <c r="P67" s="188"/>
      <c r="Q67" s="45"/>
      <c r="R67" s="189"/>
      <c r="S67" s="189"/>
    </row>
    <row r="68" spans="2:19" s="41" customFormat="1" ht="13.2">
      <c r="B68" s="182"/>
      <c r="C68" s="183"/>
      <c r="D68" s="183"/>
      <c r="E68" s="183"/>
      <c r="F68" s="184"/>
      <c r="G68" s="185"/>
      <c r="H68" s="185"/>
      <c r="I68" s="185"/>
      <c r="J68" s="185"/>
      <c r="K68" s="187"/>
      <c r="L68" s="187"/>
      <c r="M68" s="178"/>
      <c r="N68" s="182"/>
      <c r="P68" s="188"/>
      <c r="Q68" s="45"/>
      <c r="R68" s="189"/>
      <c r="S68" s="189"/>
    </row>
    <row r="69" spans="2:19" s="41" customFormat="1" ht="13.2">
      <c r="B69" s="182"/>
      <c r="C69" s="183"/>
      <c r="D69" s="183"/>
      <c r="E69" s="183"/>
      <c r="F69" s="184"/>
      <c r="G69" s="185"/>
      <c r="H69" s="185"/>
      <c r="I69" s="185"/>
      <c r="J69" s="185"/>
      <c r="K69" s="187"/>
      <c r="L69" s="187"/>
      <c r="M69" s="178"/>
      <c r="N69" s="182"/>
      <c r="P69" s="188"/>
      <c r="Q69" s="45"/>
      <c r="R69" s="189"/>
      <c r="S69" s="189"/>
    </row>
    <row r="70" spans="2:19" s="41" customFormat="1" ht="13.2">
      <c r="B70" s="190"/>
      <c r="C70" s="183"/>
      <c r="D70" s="183"/>
      <c r="E70" s="183"/>
      <c r="F70" s="184"/>
      <c r="G70" s="185"/>
      <c r="H70" s="185"/>
      <c r="I70" s="185"/>
      <c r="J70" s="185"/>
      <c r="K70" s="187"/>
      <c r="L70" s="187"/>
      <c r="M70" s="178"/>
      <c r="N70" s="190"/>
      <c r="O70" s="189"/>
      <c r="P70" s="187"/>
      <c r="Q70" s="186"/>
      <c r="R70" s="189"/>
      <c r="S70" s="189"/>
    </row>
    <row r="71" spans="2:19" s="41" customFormat="1" ht="13.2">
      <c r="B71" s="182"/>
      <c r="C71" s="183"/>
      <c r="D71" s="183"/>
      <c r="E71" s="183"/>
      <c r="F71" s="184"/>
      <c r="G71" s="185"/>
      <c r="H71" s="185"/>
      <c r="I71" s="185"/>
      <c r="J71" s="185"/>
      <c r="K71" s="187"/>
      <c r="L71" s="187"/>
      <c r="M71" s="178"/>
      <c r="N71" s="182"/>
      <c r="P71" s="188"/>
      <c r="Q71" s="45"/>
      <c r="R71" s="189"/>
      <c r="S71" s="189"/>
    </row>
    <row r="72" spans="2:19" s="41" customFormat="1" ht="13.2">
      <c r="C72" s="46"/>
      <c r="D72" s="46"/>
      <c r="E72" s="46"/>
      <c r="J72" s="178"/>
    </row>
    <row r="73" spans="2:19" s="41" customFormat="1" ht="13.2">
      <c r="F73" s="176"/>
      <c r="I73" s="176"/>
      <c r="J73" s="180"/>
      <c r="K73" s="181"/>
      <c r="L73" s="176"/>
    </row>
    <row r="74" spans="2:19" s="41" customFormat="1" ht="13.2">
      <c r="B74" s="182"/>
      <c r="C74" s="183"/>
      <c r="D74" s="183"/>
      <c r="E74" s="183"/>
      <c r="F74" s="184"/>
      <c r="G74" s="185"/>
      <c r="H74" s="185"/>
      <c r="I74" s="185"/>
      <c r="J74" s="185"/>
      <c r="K74" s="187"/>
      <c r="L74" s="187"/>
      <c r="M74" s="178"/>
      <c r="N74" s="182"/>
      <c r="P74" s="188"/>
      <c r="Q74" s="45"/>
      <c r="R74" s="189"/>
      <c r="S74" s="189"/>
    </row>
    <row r="75" spans="2:19" s="41" customFormat="1" ht="13.2">
      <c r="B75" s="182"/>
      <c r="C75" s="183"/>
      <c r="D75" s="183"/>
      <c r="E75" s="183"/>
      <c r="F75" s="184"/>
      <c r="G75" s="185"/>
      <c r="H75" s="185"/>
      <c r="I75" s="185"/>
      <c r="J75" s="185"/>
      <c r="K75" s="187"/>
      <c r="L75" s="187"/>
      <c r="M75" s="178"/>
      <c r="N75" s="182"/>
      <c r="P75" s="188"/>
      <c r="Q75" s="45"/>
      <c r="R75" s="189"/>
      <c r="S75" s="189"/>
    </row>
    <row r="76" spans="2:19" s="41" customFormat="1" ht="13.2">
      <c r="B76" s="182"/>
      <c r="C76" s="183"/>
      <c r="D76" s="183"/>
      <c r="E76" s="183"/>
      <c r="F76" s="184"/>
      <c r="G76" s="185"/>
      <c r="H76" s="185"/>
      <c r="I76" s="185"/>
      <c r="J76" s="185"/>
      <c r="K76" s="187"/>
      <c r="L76" s="187"/>
      <c r="M76" s="178"/>
      <c r="N76" s="182"/>
      <c r="P76" s="188"/>
      <c r="Q76" s="45"/>
      <c r="R76" s="189"/>
      <c r="S76" s="189"/>
    </row>
    <row r="77" spans="2:19" s="41" customFormat="1" ht="13.2">
      <c r="B77" s="182"/>
      <c r="C77" s="183"/>
      <c r="D77" s="183"/>
      <c r="E77" s="183"/>
      <c r="F77" s="184"/>
      <c r="G77" s="185"/>
      <c r="H77" s="185"/>
      <c r="I77" s="185"/>
      <c r="J77" s="185"/>
      <c r="K77" s="187"/>
      <c r="L77" s="187"/>
      <c r="M77" s="178"/>
      <c r="N77" s="182"/>
      <c r="P77" s="188"/>
      <c r="Q77" s="45"/>
      <c r="R77" s="189"/>
      <c r="S77" s="189"/>
    </row>
    <row r="78" spans="2:19" s="41" customFormat="1" ht="13.2">
      <c r="B78" s="182"/>
      <c r="C78" s="183"/>
      <c r="D78" s="183"/>
      <c r="E78" s="183"/>
      <c r="F78" s="184"/>
      <c r="G78" s="185"/>
      <c r="H78" s="185"/>
      <c r="I78" s="185"/>
      <c r="J78" s="185"/>
      <c r="K78" s="187"/>
      <c r="L78" s="187"/>
      <c r="M78" s="178"/>
      <c r="N78" s="182"/>
      <c r="P78" s="188"/>
      <c r="Q78" s="45"/>
      <c r="R78" s="189"/>
      <c r="S78" s="189"/>
    </row>
    <row r="79" spans="2:19" s="41" customFormat="1" ht="13.2">
      <c r="B79" s="182"/>
      <c r="C79" s="183"/>
      <c r="D79" s="183"/>
      <c r="E79" s="183"/>
      <c r="F79" s="184"/>
      <c r="G79" s="185"/>
      <c r="H79" s="185"/>
      <c r="I79" s="185"/>
      <c r="J79" s="185"/>
      <c r="K79" s="187"/>
      <c r="L79" s="187"/>
      <c r="M79" s="178"/>
      <c r="N79" s="182"/>
      <c r="P79" s="188"/>
      <c r="Q79" s="45"/>
      <c r="R79" s="189"/>
      <c r="S79" s="189"/>
    </row>
    <row r="80" spans="2:19" s="41" customFormat="1" ht="13.2">
      <c r="B80" s="182"/>
      <c r="C80" s="183"/>
      <c r="D80" s="183"/>
      <c r="E80" s="183"/>
      <c r="F80" s="184"/>
      <c r="G80" s="185"/>
      <c r="H80" s="185"/>
      <c r="I80" s="185"/>
      <c r="J80" s="185"/>
      <c r="K80" s="187"/>
      <c r="L80" s="187"/>
      <c r="M80" s="178"/>
      <c r="N80" s="182"/>
      <c r="P80" s="188"/>
      <c r="Q80" s="45"/>
      <c r="R80" s="189"/>
      <c r="S80" s="189"/>
    </row>
    <row r="81" spans="2:19" s="41" customFormat="1" ht="13.2">
      <c r="B81" s="182"/>
      <c r="C81" s="183"/>
      <c r="D81" s="183"/>
      <c r="E81" s="183"/>
      <c r="F81" s="184"/>
      <c r="G81" s="185"/>
      <c r="H81" s="185"/>
      <c r="I81" s="185"/>
      <c r="J81" s="185"/>
      <c r="K81" s="187"/>
      <c r="L81" s="187"/>
      <c r="M81" s="178"/>
      <c r="N81" s="182"/>
      <c r="P81" s="188"/>
      <c r="Q81" s="45"/>
      <c r="R81" s="189"/>
      <c r="S81" s="189"/>
    </row>
    <row r="82" spans="2:19" s="41" customFormat="1" ht="13.2">
      <c r="B82" s="182"/>
      <c r="C82" s="183"/>
      <c r="D82" s="183"/>
      <c r="E82" s="183"/>
      <c r="F82" s="184"/>
      <c r="G82" s="185"/>
      <c r="H82" s="185"/>
      <c r="I82" s="185"/>
      <c r="J82" s="185"/>
      <c r="K82" s="187"/>
      <c r="L82" s="187"/>
      <c r="M82" s="178"/>
      <c r="N82" s="190"/>
      <c r="O82" s="189"/>
      <c r="P82" s="187"/>
      <c r="Q82" s="186"/>
      <c r="R82" s="189"/>
      <c r="S82" s="189"/>
    </row>
    <row r="83" spans="2:19" s="41" customFormat="1" ht="13.2">
      <c r="B83" s="182"/>
      <c r="C83" s="183"/>
      <c r="D83" s="183"/>
      <c r="E83" s="183"/>
      <c r="F83" s="184"/>
      <c r="G83" s="185"/>
      <c r="H83" s="185"/>
      <c r="I83" s="185"/>
      <c r="J83" s="185"/>
      <c r="K83" s="187"/>
      <c r="L83" s="187"/>
      <c r="M83" s="178"/>
      <c r="N83" s="182"/>
      <c r="P83" s="188"/>
      <c r="Q83" s="45"/>
      <c r="R83" s="189"/>
      <c r="S83" s="189"/>
    </row>
  </sheetData>
  <printOptions horizontalCentered="1"/>
  <pageMargins left="0.35433070866141736" right="0" top="0.51181102362204722" bottom="0.19685039370078741" header="0.19685039370078741" footer="0.19685039370078741"/>
  <pageSetup orientation="landscape" horizontalDpi="300" verticalDpi="300" r:id="rId1"/>
  <headerFooter>
    <oddHeader>&amp;L&amp;"Arial,Negrita"&amp;12&amp;KFF0000Caso B:&amp;"Arial,Normal"&amp;K000000 Fuente continua de un contaminante conservativo&amp;RFecha de impresión: &amp;D</oddHeader>
    <oddFooter>&amp;L&amp;Z&amp;F
Hoja: &amp;A</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0033"/>
    <pageSetUpPr fitToPage="1"/>
  </sheetPr>
  <dimension ref="A1:T83"/>
  <sheetViews>
    <sheetView showGridLines="0" showRowColHeaders="0" zoomScale="120" zoomScaleNormal="120" workbookViewId="0"/>
  </sheetViews>
  <sheetFormatPr baseColWidth="10" defaultColWidth="17.44140625" defaultRowHeight="15"/>
  <cols>
    <col min="1" max="1" width="20" style="3" customWidth="1"/>
    <col min="2" max="7" width="17.5546875" style="3" customWidth="1"/>
    <col min="8" max="8" width="8.44140625" style="3" customWidth="1"/>
    <col min="9" max="9" width="17.5546875" style="3" customWidth="1"/>
    <col min="10" max="10" width="17.5546875" style="174" customWidth="1"/>
    <col min="11" max="27" width="17.5546875" style="3" customWidth="1"/>
    <col min="28" max="28" width="17.44140625" style="3" customWidth="1"/>
    <col min="29" max="16384" width="17.44140625" style="3"/>
  </cols>
  <sheetData>
    <row r="1" spans="1:3" ht="74.25" customHeight="1"/>
    <row r="4" spans="1:3">
      <c r="A4" s="41"/>
      <c r="B4" s="175"/>
      <c r="C4" s="41"/>
    </row>
    <row r="5" spans="1:3">
      <c r="A5" s="41"/>
      <c r="B5" s="41"/>
      <c r="C5" s="41"/>
    </row>
    <row r="6" spans="1:3" ht="21.75" customHeight="1">
      <c r="A6" s="173"/>
      <c r="B6" s="41"/>
      <c r="C6" s="41"/>
    </row>
    <row r="7" spans="1:3">
      <c r="A7" s="173"/>
      <c r="B7" s="176"/>
      <c r="C7" s="41"/>
    </row>
    <row r="8" spans="1:3">
      <c r="A8" s="173"/>
      <c r="B8" s="176"/>
      <c r="C8" s="41"/>
    </row>
    <row r="9" spans="1:3">
      <c r="A9" s="173"/>
      <c r="B9" s="176"/>
      <c r="C9" s="41"/>
    </row>
    <row r="10" spans="1:3">
      <c r="A10" s="173"/>
      <c r="B10" s="176"/>
      <c r="C10" s="41"/>
    </row>
    <row r="11" spans="1:3">
      <c r="A11" s="173"/>
      <c r="B11" s="41"/>
      <c r="C11" s="41"/>
    </row>
    <row r="12" spans="1:3">
      <c r="A12" s="173"/>
      <c r="B12" s="41"/>
      <c r="C12" s="41"/>
    </row>
    <row r="13" spans="1:3">
      <c r="A13" s="173"/>
      <c r="B13" s="41"/>
      <c r="C13" s="41"/>
    </row>
    <row r="14" spans="1:3">
      <c r="A14" s="173"/>
      <c r="B14" s="41"/>
      <c r="C14" s="41"/>
    </row>
    <row r="15" spans="1:3">
      <c r="A15" s="41"/>
      <c r="B15" s="41"/>
      <c r="C15" s="41"/>
    </row>
    <row r="16" spans="1:3">
      <c r="A16" s="41"/>
      <c r="B16" s="41"/>
      <c r="C16" s="41"/>
    </row>
    <row r="17" spans="1:3">
      <c r="A17" s="41"/>
      <c r="B17" s="41"/>
      <c r="C17" s="41"/>
    </row>
    <row r="18" spans="1:3">
      <c r="A18" s="41"/>
      <c r="B18" s="41"/>
      <c r="C18" s="41"/>
    </row>
    <row r="19" spans="1:3">
      <c r="A19" s="41"/>
      <c r="B19" s="41"/>
      <c r="C19" s="41"/>
    </row>
    <row r="20" spans="1:3">
      <c r="A20" s="41"/>
      <c r="B20" s="41"/>
      <c r="C20" s="41"/>
    </row>
    <row r="21" spans="1:3">
      <c r="A21" s="41"/>
      <c r="B21" s="41"/>
      <c r="C21" s="41"/>
    </row>
    <row r="22" spans="1:3">
      <c r="A22" s="41"/>
      <c r="B22" s="41"/>
      <c r="C22" s="41"/>
    </row>
    <row r="23" spans="1:3" ht="21" customHeight="1">
      <c r="A23" s="177"/>
      <c r="B23" s="41"/>
      <c r="C23" s="41"/>
    </row>
    <row r="24" spans="1:3">
      <c r="A24" s="41"/>
      <c r="B24" s="178"/>
      <c r="C24" s="41"/>
    </row>
    <row r="25" spans="1:3">
      <c r="A25" s="41"/>
      <c r="B25" s="41"/>
      <c r="C25" s="41"/>
    </row>
    <row r="26" spans="1:3">
      <c r="A26" s="41"/>
      <c r="B26" s="41"/>
      <c r="C26" s="41"/>
    </row>
    <row r="27" spans="1:3">
      <c r="A27" s="173"/>
      <c r="B27" s="179"/>
      <c r="C27" s="41"/>
    </row>
    <row r="28" spans="1:3">
      <c r="A28" s="41"/>
      <c r="B28" s="41"/>
      <c r="C28" s="41"/>
    </row>
    <row r="29" spans="1:3" ht="19.5" customHeight="1">
      <c r="A29" s="41"/>
      <c r="B29" s="41"/>
      <c r="C29" s="41"/>
    </row>
    <row r="30" spans="1:3">
      <c r="A30" s="41"/>
      <c r="B30" s="41"/>
      <c r="C30" s="41"/>
    </row>
    <row r="31" spans="1:3">
      <c r="A31" s="41"/>
      <c r="B31" s="46"/>
      <c r="C31" s="41"/>
    </row>
    <row r="32" spans="1:3">
      <c r="A32" s="41"/>
      <c r="B32" s="41"/>
      <c r="C32" s="41"/>
    </row>
    <row r="33" spans="1:20" ht="17.25" customHeight="1">
      <c r="A33" s="177"/>
      <c r="B33" s="41"/>
      <c r="C33" s="41"/>
    </row>
    <row r="34" spans="1:20" ht="18.75" customHeight="1">
      <c r="A34" s="177"/>
      <c r="B34" s="41"/>
      <c r="C34" s="41"/>
    </row>
    <row r="35" spans="1:20" ht="18" customHeight="1">
      <c r="A35" s="177"/>
      <c r="B35" s="41"/>
      <c r="C35" s="41"/>
    </row>
    <row r="37" spans="1:20" s="41" customFormat="1">
      <c r="A37" s="3"/>
      <c r="F37" s="176"/>
      <c r="I37" s="176"/>
      <c r="J37" s="180"/>
      <c r="K37" s="181"/>
      <c r="L37" s="176"/>
    </row>
    <row r="38" spans="1:20" s="41" customFormat="1" ht="13.2">
      <c r="B38" s="182"/>
      <c r="C38" s="183"/>
      <c r="D38" s="183"/>
      <c r="E38" s="183"/>
      <c r="F38" s="184"/>
      <c r="G38" s="185"/>
      <c r="H38" s="185"/>
      <c r="I38" s="185"/>
      <c r="J38" s="185"/>
      <c r="K38" s="186"/>
      <c r="L38" s="187"/>
      <c r="M38" s="178"/>
      <c r="N38" s="182"/>
      <c r="P38" s="188"/>
      <c r="Q38" s="45"/>
      <c r="R38" s="189"/>
      <c r="S38" s="189"/>
      <c r="T38" s="188"/>
    </row>
    <row r="39" spans="1:20" s="41" customFormat="1" ht="13.2">
      <c r="B39" s="182"/>
      <c r="C39" s="183"/>
      <c r="D39" s="183"/>
      <c r="E39" s="183"/>
      <c r="F39" s="184"/>
      <c r="G39" s="185"/>
      <c r="H39" s="185"/>
      <c r="I39" s="185"/>
      <c r="J39" s="185"/>
      <c r="K39" s="186"/>
      <c r="L39" s="187"/>
      <c r="M39" s="178"/>
      <c r="N39" s="182"/>
      <c r="P39" s="188"/>
      <c r="Q39" s="45"/>
      <c r="R39" s="189"/>
      <c r="S39" s="189"/>
      <c r="T39" s="45"/>
    </row>
    <row r="40" spans="1:20" s="41" customFormat="1" ht="13.2">
      <c r="B40" s="182"/>
      <c r="C40" s="183"/>
      <c r="D40" s="183"/>
      <c r="E40" s="183"/>
      <c r="F40" s="184"/>
      <c r="G40" s="185"/>
      <c r="H40" s="185"/>
      <c r="I40" s="185"/>
      <c r="J40" s="185"/>
      <c r="K40" s="186"/>
      <c r="L40" s="187"/>
      <c r="M40" s="178"/>
      <c r="N40" s="182"/>
      <c r="P40" s="188"/>
      <c r="Q40" s="45"/>
      <c r="R40" s="189"/>
      <c r="S40" s="189"/>
      <c r="T40" s="188"/>
    </row>
    <row r="41" spans="1:20" s="41" customFormat="1" ht="13.2">
      <c r="B41" s="182"/>
      <c r="C41" s="183"/>
      <c r="D41" s="183"/>
      <c r="E41" s="183"/>
      <c r="F41" s="184"/>
      <c r="G41" s="185"/>
      <c r="H41" s="185"/>
      <c r="I41" s="185"/>
      <c r="J41" s="185"/>
      <c r="K41" s="186"/>
      <c r="L41" s="187"/>
      <c r="M41" s="178"/>
      <c r="N41" s="182"/>
      <c r="P41" s="188"/>
      <c r="Q41" s="45"/>
      <c r="R41" s="189"/>
      <c r="S41" s="189"/>
      <c r="T41" s="188"/>
    </row>
    <row r="42" spans="1:20" s="41" customFormat="1" ht="13.2">
      <c r="B42" s="182"/>
      <c r="C42" s="183"/>
      <c r="D42" s="183"/>
      <c r="E42" s="183"/>
      <c r="F42" s="184"/>
      <c r="G42" s="185"/>
      <c r="H42" s="185"/>
      <c r="I42" s="185"/>
      <c r="J42" s="185"/>
      <c r="K42" s="186"/>
      <c r="L42" s="187"/>
      <c r="M42" s="178"/>
      <c r="N42" s="182"/>
      <c r="P42" s="188"/>
      <c r="Q42" s="45"/>
      <c r="R42" s="189"/>
      <c r="S42" s="189"/>
      <c r="T42" s="188"/>
    </row>
    <row r="43" spans="1:20" s="41" customFormat="1" ht="13.2">
      <c r="B43" s="182"/>
      <c r="C43" s="183"/>
      <c r="D43" s="183"/>
      <c r="E43" s="183"/>
      <c r="F43" s="184"/>
      <c r="G43" s="185"/>
      <c r="H43" s="185"/>
      <c r="I43" s="185"/>
      <c r="J43" s="185"/>
      <c r="K43" s="186"/>
      <c r="L43" s="187"/>
      <c r="M43" s="178"/>
      <c r="N43" s="182"/>
      <c r="P43" s="188"/>
      <c r="Q43" s="45"/>
      <c r="R43" s="189"/>
      <c r="S43" s="189"/>
      <c r="T43" s="188"/>
    </row>
    <row r="44" spans="1:20" s="41" customFormat="1" ht="13.2">
      <c r="B44" s="182"/>
      <c r="C44" s="183"/>
      <c r="D44" s="183"/>
      <c r="E44" s="183"/>
      <c r="F44" s="184"/>
      <c r="G44" s="185"/>
      <c r="H44" s="185"/>
      <c r="I44" s="185"/>
      <c r="J44" s="185"/>
      <c r="K44" s="186"/>
      <c r="L44" s="187"/>
      <c r="M44" s="178"/>
      <c r="N44" s="182"/>
      <c r="P44" s="188"/>
      <c r="Q44" s="45"/>
      <c r="R44" s="189"/>
      <c r="S44" s="189"/>
      <c r="T44" s="188"/>
    </row>
    <row r="45" spans="1:20" s="41" customFormat="1" ht="13.2">
      <c r="B45" s="182"/>
      <c r="C45" s="183"/>
      <c r="D45" s="183"/>
      <c r="E45" s="183"/>
      <c r="F45" s="184"/>
      <c r="G45" s="185"/>
      <c r="H45" s="185"/>
      <c r="I45" s="185"/>
      <c r="J45" s="185"/>
      <c r="K45" s="186"/>
      <c r="L45" s="187"/>
      <c r="M45" s="178"/>
      <c r="N45" s="182"/>
      <c r="P45" s="188"/>
      <c r="Q45" s="45"/>
      <c r="R45" s="189"/>
      <c r="S45" s="189"/>
      <c r="T45" s="188"/>
    </row>
    <row r="46" spans="1:20" s="189" customFormat="1" ht="13.2">
      <c r="B46" s="182"/>
      <c r="C46" s="183"/>
      <c r="D46" s="183"/>
      <c r="E46" s="183"/>
      <c r="F46" s="184"/>
      <c r="G46" s="185"/>
      <c r="H46" s="185"/>
      <c r="I46" s="185"/>
      <c r="J46" s="185"/>
      <c r="K46" s="186"/>
      <c r="L46" s="187"/>
      <c r="M46" s="178"/>
      <c r="N46" s="190"/>
      <c r="P46" s="187"/>
      <c r="Q46" s="186"/>
      <c r="T46" s="187"/>
    </row>
    <row r="47" spans="1:20" s="41" customFormat="1" ht="13.2">
      <c r="B47" s="182"/>
      <c r="C47" s="183"/>
      <c r="D47" s="183"/>
      <c r="E47" s="183"/>
      <c r="F47" s="184"/>
      <c r="G47" s="185"/>
      <c r="H47" s="185"/>
      <c r="I47" s="185"/>
      <c r="J47" s="185"/>
      <c r="K47" s="186"/>
      <c r="L47" s="187"/>
      <c r="M47" s="178"/>
      <c r="N47" s="182"/>
      <c r="P47" s="188"/>
      <c r="Q47" s="45"/>
      <c r="R47" s="189"/>
      <c r="S47" s="189"/>
      <c r="T47" s="188"/>
    </row>
    <row r="48" spans="1:20" s="41" customFormat="1" ht="13.2">
      <c r="C48" s="46"/>
      <c r="D48" s="46"/>
      <c r="E48" s="46"/>
      <c r="J48" s="178"/>
      <c r="R48" s="189"/>
      <c r="S48" s="189"/>
    </row>
    <row r="49" spans="2:19" s="41" customFormat="1" ht="13.2">
      <c r="F49" s="176"/>
      <c r="I49" s="176"/>
      <c r="J49" s="180"/>
      <c r="K49" s="181"/>
      <c r="L49" s="176"/>
    </row>
    <row r="50" spans="2:19" s="41" customFormat="1" ht="13.2">
      <c r="B50" s="182"/>
      <c r="C50" s="183"/>
      <c r="D50" s="183"/>
      <c r="E50" s="183"/>
      <c r="F50" s="184"/>
      <c r="G50" s="185"/>
      <c r="H50" s="185"/>
      <c r="I50" s="185"/>
      <c r="J50" s="185"/>
      <c r="K50" s="187"/>
      <c r="L50" s="187"/>
      <c r="M50" s="178"/>
      <c r="N50" s="182"/>
      <c r="P50" s="188"/>
      <c r="Q50" s="45"/>
      <c r="R50" s="189"/>
      <c r="S50" s="189"/>
    </row>
    <row r="51" spans="2:19" s="41" customFormat="1" ht="13.2">
      <c r="B51" s="182"/>
      <c r="C51" s="183"/>
      <c r="D51" s="183"/>
      <c r="E51" s="183"/>
      <c r="F51" s="184"/>
      <c r="G51" s="185"/>
      <c r="H51" s="185"/>
      <c r="I51" s="185"/>
      <c r="J51" s="185"/>
      <c r="K51" s="187"/>
      <c r="L51" s="187"/>
      <c r="M51" s="178"/>
      <c r="N51" s="182"/>
      <c r="P51" s="178"/>
      <c r="Q51" s="45"/>
      <c r="R51" s="189"/>
      <c r="S51" s="189"/>
    </row>
    <row r="52" spans="2:19" s="41" customFormat="1" ht="13.2">
      <c r="B52" s="182"/>
      <c r="C52" s="183"/>
      <c r="D52" s="183"/>
      <c r="E52" s="183"/>
      <c r="F52" s="184"/>
      <c r="G52" s="185"/>
      <c r="H52" s="185"/>
      <c r="I52" s="185"/>
      <c r="J52" s="185"/>
      <c r="K52" s="187"/>
      <c r="L52" s="187"/>
      <c r="M52" s="178"/>
      <c r="N52" s="182"/>
      <c r="P52" s="188"/>
      <c r="Q52" s="45"/>
      <c r="R52" s="189"/>
      <c r="S52" s="189"/>
    </row>
    <row r="53" spans="2:19" s="41" customFormat="1" ht="13.2">
      <c r="B53" s="182"/>
      <c r="C53" s="183"/>
      <c r="D53" s="183"/>
      <c r="E53" s="183"/>
      <c r="F53" s="184"/>
      <c r="G53" s="185"/>
      <c r="H53" s="185"/>
      <c r="I53" s="185"/>
      <c r="J53" s="185"/>
      <c r="K53" s="187"/>
      <c r="L53" s="187"/>
      <c r="M53" s="178"/>
      <c r="N53" s="182"/>
      <c r="P53" s="188"/>
      <c r="Q53" s="45"/>
      <c r="R53" s="189"/>
      <c r="S53" s="191"/>
    </row>
    <row r="54" spans="2:19" s="41" customFormat="1" ht="13.2">
      <c r="B54" s="182"/>
      <c r="C54" s="183"/>
      <c r="D54" s="183"/>
      <c r="E54" s="183"/>
      <c r="F54" s="184"/>
      <c r="G54" s="185"/>
      <c r="H54" s="185"/>
      <c r="I54" s="185"/>
      <c r="J54" s="185"/>
      <c r="K54" s="187"/>
      <c r="L54" s="187"/>
      <c r="M54" s="178"/>
      <c r="N54" s="182"/>
      <c r="P54" s="188"/>
      <c r="Q54" s="45"/>
      <c r="R54" s="189"/>
      <c r="S54" s="189"/>
    </row>
    <row r="55" spans="2:19" s="41" customFormat="1" ht="13.2">
      <c r="B55" s="182"/>
      <c r="C55" s="183"/>
      <c r="D55" s="183"/>
      <c r="E55" s="183"/>
      <c r="F55" s="184"/>
      <c r="G55" s="185"/>
      <c r="H55" s="185"/>
      <c r="I55" s="185"/>
      <c r="J55" s="185"/>
      <c r="K55" s="187"/>
      <c r="L55" s="187"/>
      <c r="M55" s="178"/>
      <c r="N55" s="182"/>
      <c r="P55" s="188"/>
      <c r="Q55" s="45"/>
      <c r="R55" s="189"/>
      <c r="S55" s="189"/>
    </row>
    <row r="56" spans="2:19" s="41" customFormat="1" ht="13.2">
      <c r="B56" s="182"/>
      <c r="C56" s="183"/>
      <c r="D56" s="183"/>
      <c r="E56" s="183"/>
      <c r="F56" s="184"/>
      <c r="G56" s="185"/>
      <c r="H56" s="185"/>
      <c r="I56" s="185"/>
      <c r="J56" s="185"/>
      <c r="K56" s="187"/>
      <c r="L56" s="187"/>
      <c r="M56" s="178"/>
      <c r="N56" s="182"/>
      <c r="P56" s="188"/>
      <c r="Q56" s="45"/>
      <c r="R56" s="189"/>
      <c r="S56" s="189"/>
    </row>
    <row r="57" spans="2:19" s="41" customFormat="1" ht="13.2">
      <c r="B57" s="182"/>
      <c r="C57" s="183"/>
      <c r="D57" s="183"/>
      <c r="E57" s="183"/>
      <c r="F57" s="184"/>
      <c r="G57" s="185"/>
      <c r="H57" s="185"/>
      <c r="I57" s="185"/>
      <c r="J57" s="185"/>
      <c r="K57" s="187"/>
      <c r="L57" s="187"/>
      <c r="M57" s="178"/>
      <c r="N57" s="182"/>
      <c r="P57" s="188"/>
      <c r="Q57" s="45"/>
      <c r="R57" s="189"/>
      <c r="S57" s="189"/>
    </row>
    <row r="58" spans="2:19" s="41" customFormat="1" ht="13.2">
      <c r="B58" s="182"/>
      <c r="C58" s="183"/>
      <c r="D58" s="183"/>
      <c r="E58" s="183"/>
      <c r="F58" s="184"/>
      <c r="G58" s="185"/>
      <c r="H58" s="185"/>
      <c r="I58" s="185"/>
      <c r="J58" s="185"/>
      <c r="K58" s="187"/>
      <c r="L58" s="187"/>
      <c r="M58" s="178"/>
      <c r="N58" s="190"/>
      <c r="O58" s="189"/>
      <c r="P58" s="187"/>
      <c r="Q58" s="186"/>
      <c r="R58" s="189"/>
      <c r="S58" s="189"/>
    </row>
    <row r="59" spans="2:19" s="41" customFormat="1" ht="13.2">
      <c r="B59" s="182"/>
      <c r="C59" s="183"/>
      <c r="D59" s="183"/>
      <c r="E59" s="183"/>
      <c r="F59" s="184"/>
      <c r="G59" s="185"/>
      <c r="H59" s="185"/>
      <c r="I59" s="185"/>
      <c r="J59" s="185"/>
      <c r="K59" s="187"/>
      <c r="L59" s="187"/>
      <c r="M59" s="178"/>
      <c r="N59" s="182"/>
      <c r="P59" s="188"/>
      <c r="Q59" s="45"/>
      <c r="R59" s="189"/>
      <c r="S59" s="189"/>
    </row>
    <row r="60" spans="2:19" s="41" customFormat="1" ht="13.2">
      <c r="C60" s="46"/>
      <c r="D60" s="46"/>
      <c r="E60" s="46"/>
      <c r="J60" s="178"/>
    </row>
    <row r="61" spans="2:19" s="41" customFormat="1" ht="13.2">
      <c r="F61" s="176"/>
      <c r="I61" s="176"/>
      <c r="J61" s="180"/>
      <c r="K61" s="181"/>
      <c r="L61" s="176"/>
    </row>
    <row r="62" spans="2:19" s="41" customFormat="1" ht="13.2">
      <c r="B62" s="182"/>
      <c r="C62" s="183"/>
      <c r="D62" s="183"/>
      <c r="E62" s="183"/>
      <c r="F62" s="184"/>
      <c r="G62" s="185"/>
      <c r="H62" s="185"/>
      <c r="I62" s="185"/>
      <c r="J62" s="185"/>
      <c r="K62" s="187"/>
      <c r="L62" s="187"/>
      <c r="M62" s="178"/>
      <c r="N62" s="182"/>
      <c r="P62" s="188"/>
      <c r="Q62" s="45"/>
      <c r="R62" s="189"/>
      <c r="S62" s="189"/>
    </row>
    <row r="63" spans="2:19" s="41" customFormat="1" ht="13.2">
      <c r="B63" s="182"/>
      <c r="C63" s="183"/>
      <c r="D63" s="183"/>
      <c r="E63" s="183"/>
      <c r="F63" s="184"/>
      <c r="G63" s="185"/>
      <c r="H63" s="185"/>
      <c r="I63" s="185"/>
      <c r="J63" s="185"/>
      <c r="K63" s="187"/>
      <c r="L63" s="187"/>
      <c r="M63" s="178"/>
      <c r="N63" s="182"/>
      <c r="P63" s="188"/>
      <c r="Q63" s="45"/>
      <c r="R63" s="189"/>
      <c r="S63" s="189"/>
    </row>
    <row r="64" spans="2:19" s="41" customFormat="1" ht="13.2">
      <c r="B64" s="182"/>
      <c r="C64" s="183"/>
      <c r="D64" s="183"/>
      <c r="E64" s="183"/>
      <c r="F64" s="184"/>
      <c r="G64" s="185"/>
      <c r="H64" s="185"/>
      <c r="I64" s="185"/>
      <c r="J64" s="185"/>
      <c r="K64" s="187"/>
      <c r="L64" s="187"/>
      <c r="M64" s="178"/>
      <c r="N64" s="182"/>
      <c r="P64" s="188"/>
      <c r="Q64" s="45"/>
      <c r="R64" s="189"/>
      <c r="S64" s="189"/>
    </row>
    <row r="65" spans="2:19" s="41" customFormat="1" ht="13.2">
      <c r="B65" s="182"/>
      <c r="C65" s="183"/>
      <c r="D65" s="183"/>
      <c r="E65" s="183"/>
      <c r="F65" s="184"/>
      <c r="G65" s="185"/>
      <c r="H65" s="185"/>
      <c r="I65" s="185"/>
      <c r="J65" s="185"/>
      <c r="K65" s="187"/>
      <c r="L65" s="187"/>
      <c r="M65" s="178"/>
      <c r="N65" s="182"/>
      <c r="P65" s="188"/>
      <c r="Q65" s="45"/>
      <c r="R65" s="189"/>
      <c r="S65" s="189"/>
    </row>
    <row r="66" spans="2:19" s="41" customFormat="1" ht="13.2">
      <c r="B66" s="182"/>
      <c r="C66" s="183"/>
      <c r="D66" s="183"/>
      <c r="E66" s="183"/>
      <c r="F66" s="184"/>
      <c r="G66" s="185"/>
      <c r="H66" s="185"/>
      <c r="I66" s="185"/>
      <c r="J66" s="185"/>
      <c r="K66" s="187"/>
      <c r="L66" s="187"/>
      <c r="M66" s="178"/>
      <c r="N66" s="182"/>
      <c r="P66" s="188"/>
      <c r="Q66" s="45"/>
      <c r="R66" s="189"/>
      <c r="S66" s="189"/>
    </row>
    <row r="67" spans="2:19" s="41" customFormat="1" ht="13.2">
      <c r="B67" s="182"/>
      <c r="C67" s="183"/>
      <c r="D67" s="183"/>
      <c r="E67" s="183"/>
      <c r="F67" s="184"/>
      <c r="G67" s="185"/>
      <c r="H67" s="185"/>
      <c r="I67" s="185"/>
      <c r="J67" s="185"/>
      <c r="K67" s="187"/>
      <c r="L67" s="187"/>
      <c r="M67" s="178"/>
      <c r="N67" s="182"/>
      <c r="P67" s="188"/>
      <c r="Q67" s="45"/>
      <c r="R67" s="189"/>
      <c r="S67" s="189"/>
    </row>
    <row r="68" spans="2:19" s="41" customFormat="1" ht="13.2">
      <c r="B68" s="182"/>
      <c r="C68" s="183"/>
      <c r="D68" s="183"/>
      <c r="E68" s="183"/>
      <c r="F68" s="184"/>
      <c r="G68" s="185"/>
      <c r="H68" s="185"/>
      <c r="I68" s="185"/>
      <c r="J68" s="185"/>
      <c r="K68" s="187"/>
      <c r="L68" s="187"/>
      <c r="M68" s="178"/>
      <c r="N68" s="182"/>
      <c r="P68" s="188"/>
      <c r="Q68" s="45"/>
      <c r="R68" s="189"/>
      <c r="S68" s="189"/>
    </row>
    <row r="69" spans="2:19" s="41" customFormat="1" ht="13.2">
      <c r="B69" s="182"/>
      <c r="C69" s="183"/>
      <c r="D69" s="183"/>
      <c r="E69" s="183"/>
      <c r="F69" s="184"/>
      <c r="G69" s="185"/>
      <c r="H69" s="185"/>
      <c r="I69" s="185"/>
      <c r="J69" s="185"/>
      <c r="K69" s="187"/>
      <c r="L69" s="187"/>
      <c r="M69" s="178"/>
      <c r="N69" s="182"/>
      <c r="P69" s="188"/>
      <c r="Q69" s="45"/>
      <c r="R69" s="189"/>
      <c r="S69" s="189"/>
    </row>
    <row r="70" spans="2:19" s="41" customFormat="1" ht="13.2">
      <c r="B70" s="190"/>
      <c r="C70" s="183"/>
      <c r="D70" s="183"/>
      <c r="E70" s="183"/>
      <c r="F70" s="184"/>
      <c r="G70" s="185"/>
      <c r="H70" s="185"/>
      <c r="I70" s="185"/>
      <c r="J70" s="185"/>
      <c r="K70" s="187"/>
      <c r="L70" s="187"/>
      <c r="M70" s="178"/>
      <c r="N70" s="190"/>
      <c r="O70" s="189"/>
      <c r="P70" s="187"/>
      <c r="Q70" s="186"/>
      <c r="R70" s="189"/>
      <c r="S70" s="189"/>
    </row>
    <row r="71" spans="2:19" s="41" customFormat="1" ht="13.2">
      <c r="B71" s="182"/>
      <c r="C71" s="183"/>
      <c r="D71" s="183"/>
      <c r="E71" s="183"/>
      <c r="F71" s="184"/>
      <c r="G71" s="185"/>
      <c r="H71" s="185"/>
      <c r="I71" s="185"/>
      <c r="J71" s="185"/>
      <c r="K71" s="187"/>
      <c r="L71" s="187"/>
      <c r="M71" s="178"/>
      <c r="N71" s="182"/>
      <c r="P71" s="188"/>
      <c r="Q71" s="45"/>
      <c r="R71" s="189"/>
      <c r="S71" s="189"/>
    </row>
    <row r="72" spans="2:19" s="41" customFormat="1" ht="13.2">
      <c r="C72" s="46"/>
      <c r="D72" s="46"/>
      <c r="E72" s="46"/>
      <c r="J72" s="178"/>
    </row>
    <row r="73" spans="2:19" s="41" customFormat="1" ht="13.2">
      <c r="F73" s="176"/>
      <c r="I73" s="176"/>
      <c r="J73" s="180"/>
      <c r="K73" s="181"/>
      <c r="L73" s="176"/>
    </row>
    <row r="74" spans="2:19" s="41" customFormat="1" ht="13.2">
      <c r="B74" s="182"/>
      <c r="C74" s="183"/>
      <c r="D74" s="183"/>
      <c r="E74" s="183"/>
      <c r="F74" s="184"/>
      <c r="G74" s="185"/>
      <c r="H74" s="185"/>
      <c r="I74" s="185"/>
      <c r="J74" s="185"/>
      <c r="K74" s="187"/>
      <c r="L74" s="187"/>
      <c r="M74" s="178"/>
      <c r="N74" s="182"/>
      <c r="P74" s="188"/>
      <c r="Q74" s="45"/>
      <c r="R74" s="189"/>
      <c r="S74" s="189"/>
    </row>
    <row r="75" spans="2:19" s="41" customFormat="1" ht="13.2">
      <c r="B75" s="182"/>
      <c r="C75" s="183"/>
      <c r="D75" s="183"/>
      <c r="E75" s="183"/>
      <c r="F75" s="184"/>
      <c r="G75" s="185"/>
      <c r="H75" s="185"/>
      <c r="I75" s="185"/>
      <c r="J75" s="185"/>
      <c r="K75" s="187"/>
      <c r="L75" s="187"/>
      <c r="M75" s="178"/>
      <c r="N75" s="182"/>
      <c r="P75" s="188"/>
      <c r="Q75" s="45"/>
      <c r="R75" s="189"/>
      <c r="S75" s="189"/>
    </row>
    <row r="76" spans="2:19" s="41" customFormat="1" ht="13.2">
      <c r="B76" s="182"/>
      <c r="C76" s="183"/>
      <c r="D76" s="183"/>
      <c r="E76" s="183"/>
      <c r="F76" s="184"/>
      <c r="G76" s="185"/>
      <c r="H76" s="185"/>
      <c r="I76" s="185"/>
      <c r="J76" s="185"/>
      <c r="K76" s="187"/>
      <c r="L76" s="187"/>
      <c r="M76" s="178"/>
      <c r="N76" s="182"/>
      <c r="P76" s="188"/>
      <c r="Q76" s="45"/>
      <c r="R76" s="189"/>
      <c r="S76" s="189"/>
    </row>
    <row r="77" spans="2:19" s="41" customFormat="1" ht="13.2">
      <c r="B77" s="182"/>
      <c r="C77" s="183"/>
      <c r="D77" s="183"/>
      <c r="E77" s="183"/>
      <c r="F77" s="184"/>
      <c r="G77" s="185"/>
      <c r="H77" s="185"/>
      <c r="I77" s="185"/>
      <c r="J77" s="185"/>
      <c r="K77" s="187"/>
      <c r="L77" s="187"/>
      <c r="M77" s="178"/>
      <c r="N77" s="182"/>
      <c r="P77" s="188"/>
      <c r="Q77" s="45"/>
      <c r="R77" s="189"/>
      <c r="S77" s="189"/>
    </row>
    <row r="78" spans="2:19" s="41" customFormat="1" ht="13.2">
      <c r="B78" s="182"/>
      <c r="C78" s="183"/>
      <c r="D78" s="183"/>
      <c r="E78" s="183"/>
      <c r="F78" s="184"/>
      <c r="G78" s="185"/>
      <c r="H78" s="185"/>
      <c r="I78" s="185"/>
      <c r="J78" s="185"/>
      <c r="K78" s="187"/>
      <c r="L78" s="187"/>
      <c r="M78" s="178"/>
      <c r="N78" s="182"/>
      <c r="P78" s="188"/>
      <c r="Q78" s="45"/>
      <c r="R78" s="189"/>
      <c r="S78" s="189"/>
    </row>
    <row r="79" spans="2:19" s="41" customFormat="1" ht="13.2">
      <c r="B79" s="182"/>
      <c r="C79" s="183"/>
      <c r="D79" s="183"/>
      <c r="E79" s="183"/>
      <c r="F79" s="184"/>
      <c r="G79" s="185"/>
      <c r="H79" s="185"/>
      <c r="I79" s="185"/>
      <c r="J79" s="185"/>
      <c r="K79" s="187"/>
      <c r="L79" s="187"/>
      <c r="M79" s="178"/>
      <c r="N79" s="182"/>
      <c r="P79" s="188"/>
      <c r="Q79" s="45"/>
      <c r="R79" s="189"/>
      <c r="S79" s="189"/>
    </row>
    <row r="80" spans="2:19" s="41" customFormat="1" ht="13.2">
      <c r="B80" s="182"/>
      <c r="C80" s="183"/>
      <c r="D80" s="183"/>
      <c r="E80" s="183"/>
      <c r="F80" s="184"/>
      <c r="G80" s="185"/>
      <c r="H80" s="185"/>
      <c r="I80" s="185"/>
      <c r="J80" s="185"/>
      <c r="K80" s="187"/>
      <c r="L80" s="187"/>
      <c r="M80" s="178"/>
      <c r="N80" s="182"/>
      <c r="P80" s="188"/>
      <c r="Q80" s="45"/>
      <c r="R80" s="189"/>
      <c r="S80" s="189"/>
    </row>
    <row r="81" spans="2:19" s="41" customFormat="1" ht="13.2">
      <c r="B81" s="182"/>
      <c r="C81" s="183"/>
      <c r="D81" s="183"/>
      <c r="E81" s="183"/>
      <c r="F81" s="184"/>
      <c r="G81" s="185"/>
      <c r="H81" s="185"/>
      <c r="I81" s="185"/>
      <c r="J81" s="185"/>
      <c r="K81" s="187"/>
      <c r="L81" s="187"/>
      <c r="M81" s="178"/>
      <c r="N81" s="182"/>
      <c r="P81" s="188"/>
      <c r="Q81" s="45"/>
      <c r="R81" s="189"/>
      <c r="S81" s="189"/>
    </row>
    <row r="82" spans="2:19" s="41" customFormat="1" ht="13.2">
      <c r="B82" s="182"/>
      <c r="C82" s="183"/>
      <c r="D82" s="183"/>
      <c r="E82" s="183"/>
      <c r="F82" s="184"/>
      <c r="G82" s="185"/>
      <c r="H82" s="185"/>
      <c r="I82" s="185"/>
      <c r="J82" s="185"/>
      <c r="K82" s="187"/>
      <c r="L82" s="187"/>
      <c r="M82" s="178"/>
      <c r="N82" s="190"/>
      <c r="O82" s="189"/>
      <c r="P82" s="187"/>
      <c r="Q82" s="186"/>
      <c r="R82" s="189"/>
      <c r="S82" s="189"/>
    </row>
    <row r="83" spans="2:19" s="41" customFormat="1" ht="13.2">
      <c r="B83" s="182"/>
      <c r="C83" s="183"/>
      <c r="D83" s="183"/>
      <c r="E83" s="183"/>
      <c r="F83" s="184"/>
      <c r="G83" s="185"/>
      <c r="H83" s="185"/>
      <c r="I83" s="185"/>
      <c r="J83" s="185"/>
      <c r="K83" s="187"/>
      <c r="L83" s="187"/>
      <c r="M83" s="178"/>
      <c r="N83" s="182"/>
      <c r="P83" s="188"/>
      <c r="Q83" s="45"/>
      <c r="R83" s="189"/>
      <c r="S83" s="189"/>
    </row>
  </sheetData>
  <printOptions horizontalCentered="1"/>
  <pageMargins left="0.35433070866141736" right="0" top="0.51181102362204722" bottom="0.19685039370078741" header="0.19685039370078741" footer="0.19685039370078741"/>
  <pageSetup orientation="landscape" horizontalDpi="300" verticalDpi="300" r:id="rId1"/>
  <headerFooter>
    <oddHeader>&amp;L&amp;"Arial,Negrita"&amp;12&amp;KFF0000Caso B:&amp;"Arial,Normal"&amp;K000000 Fuente continua de un contaminante conservativo&amp;RFecha de impresión: &amp;D</oddHeader>
    <oddFooter>&amp;L&amp;Z&amp;F
Hoja: &amp;A</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T83"/>
  <sheetViews>
    <sheetView showGridLines="0" zoomScale="120" zoomScaleNormal="120" workbookViewId="0">
      <selection activeCell="A32" sqref="A32"/>
    </sheetView>
  </sheetViews>
  <sheetFormatPr baseColWidth="10" defaultColWidth="17.44140625" defaultRowHeight="15"/>
  <cols>
    <col min="1" max="1" width="18.44140625" style="3" customWidth="1"/>
    <col min="2" max="7" width="17.5546875" style="3" customWidth="1"/>
    <col min="8" max="8" width="13.5546875" style="3" customWidth="1"/>
    <col min="9" max="9" width="17.5546875" style="3" customWidth="1"/>
    <col min="10" max="10" width="17.5546875" style="174" customWidth="1"/>
    <col min="11" max="27" width="17.5546875" style="3" customWidth="1"/>
    <col min="28" max="28" width="17.44140625" style="3" customWidth="1"/>
    <col min="29" max="16384" width="17.44140625" style="3"/>
  </cols>
  <sheetData>
    <row r="1" spans="1:3" ht="74.25" customHeight="1"/>
    <row r="4" spans="1:3">
      <c r="A4" s="41"/>
      <c r="B4" s="175"/>
      <c r="C4" s="41"/>
    </row>
    <row r="5" spans="1:3">
      <c r="A5" s="41"/>
      <c r="B5" s="41"/>
      <c r="C5" s="41"/>
    </row>
    <row r="6" spans="1:3" ht="21.75" customHeight="1">
      <c r="A6" s="173"/>
      <c r="B6" s="41"/>
      <c r="C6" s="41"/>
    </row>
    <row r="7" spans="1:3">
      <c r="A7" s="173"/>
      <c r="B7" s="176"/>
      <c r="C7" s="41"/>
    </row>
    <row r="8" spans="1:3">
      <c r="A8" s="173"/>
      <c r="B8" s="176"/>
      <c r="C8" s="41"/>
    </row>
    <row r="9" spans="1:3">
      <c r="A9" s="173"/>
      <c r="B9" s="176"/>
      <c r="C9" s="41"/>
    </row>
    <row r="10" spans="1:3">
      <c r="A10" s="173"/>
      <c r="B10" s="176"/>
      <c r="C10" s="41"/>
    </row>
    <row r="11" spans="1:3">
      <c r="A11" s="173"/>
      <c r="B11" s="41"/>
      <c r="C11" s="41"/>
    </row>
    <row r="12" spans="1:3">
      <c r="A12" s="173"/>
      <c r="B12" s="41"/>
      <c r="C12" s="41"/>
    </row>
    <row r="13" spans="1:3">
      <c r="A13" s="173"/>
      <c r="B13" s="41"/>
      <c r="C13" s="41"/>
    </row>
    <row r="14" spans="1:3">
      <c r="A14" s="173"/>
      <c r="B14" s="41"/>
      <c r="C14" s="41"/>
    </row>
    <row r="15" spans="1:3">
      <c r="A15" s="41"/>
      <c r="B15" s="41"/>
      <c r="C15" s="41"/>
    </row>
    <row r="16" spans="1:3">
      <c r="A16" s="41"/>
      <c r="B16" s="41"/>
      <c r="C16" s="41"/>
    </row>
    <row r="17" spans="1:3">
      <c r="A17" s="41"/>
      <c r="B17" s="41"/>
      <c r="C17" s="41"/>
    </row>
    <row r="18" spans="1:3">
      <c r="A18" s="41"/>
      <c r="B18" s="41"/>
      <c r="C18" s="41"/>
    </row>
    <row r="19" spans="1:3">
      <c r="A19" s="41"/>
      <c r="B19" s="41"/>
      <c r="C19" s="41"/>
    </row>
    <row r="20" spans="1:3">
      <c r="A20" s="41"/>
      <c r="B20" s="41"/>
      <c r="C20" s="41"/>
    </row>
    <row r="21" spans="1:3">
      <c r="A21" s="41"/>
      <c r="B21" s="41"/>
      <c r="C21" s="41"/>
    </row>
    <row r="22" spans="1:3">
      <c r="A22" s="41"/>
      <c r="B22" s="41"/>
      <c r="C22" s="41"/>
    </row>
    <row r="23" spans="1:3" ht="21" customHeight="1">
      <c r="A23" s="177"/>
      <c r="B23" s="41"/>
      <c r="C23" s="41"/>
    </row>
    <row r="24" spans="1:3">
      <c r="A24" s="41"/>
      <c r="B24" s="178"/>
      <c r="C24" s="41"/>
    </row>
    <row r="25" spans="1:3">
      <c r="A25" s="41"/>
      <c r="B25" s="41"/>
      <c r="C25" s="41"/>
    </row>
    <row r="26" spans="1:3">
      <c r="A26" s="41"/>
      <c r="B26" s="41"/>
      <c r="C26" s="41"/>
    </row>
    <row r="27" spans="1:3">
      <c r="A27" s="173"/>
      <c r="B27" s="179"/>
      <c r="C27" s="41"/>
    </row>
    <row r="28" spans="1:3">
      <c r="A28" s="41"/>
      <c r="B28" s="41"/>
      <c r="C28" s="41"/>
    </row>
    <row r="29" spans="1:3" ht="19.5" customHeight="1">
      <c r="A29" s="41"/>
      <c r="B29" s="41"/>
      <c r="C29" s="41"/>
    </row>
    <row r="30" spans="1:3">
      <c r="A30" s="41"/>
      <c r="B30" s="41"/>
      <c r="C30" s="41"/>
    </row>
    <row r="31" spans="1:3">
      <c r="A31" s="41"/>
      <c r="B31" s="46"/>
      <c r="C31" s="41"/>
    </row>
    <row r="32" spans="1:3">
      <c r="A32" s="41"/>
      <c r="B32" s="41"/>
      <c r="C32" s="41"/>
    </row>
    <row r="33" spans="1:20" ht="17.25" customHeight="1">
      <c r="A33" s="177"/>
      <c r="B33" s="41"/>
      <c r="C33" s="41"/>
    </row>
    <row r="34" spans="1:20" ht="18.75" customHeight="1">
      <c r="A34" s="177"/>
      <c r="B34" s="41"/>
      <c r="C34" s="41"/>
    </row>
    <row r="35" spans="1:20" ht="18" customHeight="1">
      <c r="A35" s="177"/>
      <c r="B35" s="41"/>
      <c r="C35" s="41"/>
    </row>
    <row r="37" spans="1:20" s="41" customFormat="1">
      <c r="A37" s="3"/>
      <c r="F37" s="176"/>
      <c r="I37" s="176"/>
      <c r="J37" s="180"/>
      <c r="K37" s="181"/>
      <c r="L37" s="176"/>
    </row>
    <row r="38" spans="1:20" s="41" customFormat="1" ht="13.2">
      <c r="B38" s="182"/>
      <c r="C38" s="183"/>
      <c r="D38" s="183"/>
      <c r="E38" s="183"/>
      <c r="F38" s="184"/>
      <c r="G38" s="185"/>
      <c r="H38" s="185"/>
      <c r="I38" s="185"/>
      <c r="J38" s="185"/>
      <c r="K38" s="186"/>
      <c r="L38" s="187"/>
      <c r="M38" s="178"/>
      <c r="N38" s="182"/>
      <c r="P38" s="188"/>
      <c r="Q38" s="45"/>
      <c r="R38" s="189"/>
      <c r="S38" s="189"/>
      <c r="T38" s="188"/>
    </row>
    <row r="39" spans="1:20" s="41" customFormat="1" ht="13.2">
      <c r="B39" s="182"/>
      <c r="C39" s="183"/>
      <c r="D39" s="183"/>
      <c r="E39" s="183"/>
      <c r="F39" s="184"/>
      <c r="G39" s="185"/>
      <c r="H39" s="185"/>
      <c r="I39" s="185"/>
      <c r="J39" s="185"/>
      <c r="K39" s="186"/>
      <c r="L39" s="187"/>
      <c r="M39" s="178"/>
      <c r="N39" s="182"/>
      <c r="P39" s="188"/>
      <c r="Q39" s="45"/>
      <c r="R39" s="189"/>
      <c r="S39" s="189"/>
      <c r="T39" s="45"/>
    </row>
    <row r="40" spans="1:20" s="41" customFormat="1" ht="13.2">
      <c r="B40" s="182"/>
      <c r="C40" s="183"/>
      <c r="D40" s="183"/>
      <c r="E40" s="183"/>
      <c r="F40" s="184"/>
      <c r="G40" s="185"/>
      <c r="H40" s="185"/>
      <c r="I40" s="185"/>
      <c r="J40" s="185"/>
      <c r="K40" s="186"/>
      <c r="L40" s="187"/>
      <c r="M40" s="178"/>
      <c r="N40" s="182"/>
      <c r="P40" s="188"/>
      <c r="Q40" s="45"/>
      <c r="R40" s="189"/>
      <c r="S40" s="189"/>
      <c r="T40" s="188"/>
    </row>
    <row r="41" spans="1:20" s="41" customFormat="1" ht="13.2">
      <c r="B41" s="182"/>
      <c r="C41" s="183"/>
      <c r="D41" s="183"/>
      <c r="E41" s="183"/>
      <c r="F41" s="184"/>
      <c r="G41" s="185"/>
      <c r="H41" s="185"/>
      <c r="I41" s="185"/>
      <c r="J41" s="185"/>
      <c r="K41" s="186"/>
      <c r="L41" s="187"/>
      <c r="M41" s="178"/>
      <c r="N41" s="182"/>
      <c r="P41" s="188"/>
      <c r="Q41" s="45"/>
      <c r="R41" s="189"/>
      <c r="S41" s="189"/>
      <c r="T41" s="188"/>
    </row>
    <row r="42" spans="1:20" s="41" customFormat="1" ht="13.2">
      <c r="B42" s="182"/>
      <c r="C42" s="183"/>
      <c r="D42" s="183"/>
      <c r="E42" s="183"/>
      <c r="F42" s="184"/>
      <c r="G42" s="185"/>
      <c r="H42" s="185"/>
      <c r="I42" s="185"/>
      <c r="J42" s="185"/>
      <c r="K42" s="186"/>
      <c r="L42" s="187"/>
      <c r="M42" s="178"/>
      <c r="N42" s="182"/>
      <c r="P42" s="188"/>
      <c r="Q42" s="45"/>
      <c r="R42" s="189"/>
      <c r="S42" s="189"/>
      <c r="T42" s="188"/>
    </row>
    <row r="43" spans="1:20" s="41" customFormat="1" ht="13.2">
      <c r="B43" s="182"/>
      <c r="C43" s="183"/>
      <c r="D43" s="183"/>
      <c r="E43" s="183"/>
      <c r="F43" s="184"/>
      <c r="G43" s="185"/>
      <c r="H43" s="185"/>
      <c r="I43" s="185"/>
      <c r="J43" s="185"/>
      <c r="K43" s="186"/>
      <c r="L43" s="187"/>
      <c r="M43" s="178"/>
      <c r="N43" s="182"/>
      <c r="P43" s="188"/>
      <c r="Q43" s="45"/>
      <c r="R43" s="189"/>
      <c r="S43" s="189"/>
      <c r="T43" s="188"/>
    </row>
    <row r="44" spans="1:20" s="41" customFormat="1" ht="13.2">
      <c r="B44" s="182"/>
      <c r="C44" s="183"/>
      <c r="D44" s="183"/>
      <c r="E44" s="183"/>
      <c r="F44" s="184"/>
      <c r="G44" s="185"/>
      <c r="H44" s="185"/>
      <c r="I44" s="185"/>
      <c r="J44" s="185"/>
      <c r="K44" s="186"/>
      <c r="L44" s="187"/>
      <c r="M44" s="178"/>
      <c r="N44" s="182"/>
      <c r="P44" s="188"/>
      <c r="Q44" s="45"/>
      <c r="R44" s="189"/>
      <c r="S44" s="189"/>
      <c r="T44" s="188"/>
    </row>
    <row r="45" spans="1:20" s="41" customFormat="1" ht="13.2">
      <c r="B45" s="182"/>
      <c r="C45" s="183"/>
      <c r="D45" s="183"/>
      <c r="E45" s="183"/>
      <c r="F45" s="184"/>
      <c r="G45" s="185"/>
      <c r="H45" s="185"/>
      <c r="I45" s="185"/>
      <c r="J45" s="185"/>
      <c r="K45" s="186"/>
      <c r="L45" s="187"/>
      <c r="M45" s="178"/>
      <c r="N45" s="182"/>
      <c r="P45" s="188"/>
      <c r="Q45" s="45"/>
      <c r="R45" s="189"/>
      <c r="S45" s="189"/>
      <c r="T45" s="188"/>
    </row>
    <row r="46" spans="1:20" s="189" customFormat="1" ht="13.2">
      <c r="B46" s="182"/>
      <c r="C46" s="183"/>
      <c r="D46" s="183"/>
      <c r="E46" s="183"/>
      <c r="F46" s="184"/>
      <c r="G46" s="185"/>
      <c r="H46" s="185"/>
      <c r="I46" s="185"/>
      <c r="J46" s="185"/>
      <c r="K46" s="186"/>
      <c r="L46" s="187"/>
      <c r="M46" s="178"/>
      <c r="N46" s="190"/>
      <c r="P46" s="187"/>
      <c r="Q46" s="186"/>
      <c r="T46" s="187"/>
    </row>
    <row r="47" spans="1:20" s="41" customFormat="1" ht="13.2">
      <c r="B47" s="182"/>
      <c r="C47" s="183"/>
      <c r="D47" s="183"/>
      <c r="E47" s="183"/>
      <c r="F47" s="184"/>
      <c r="G47" s="185"/>
      <c r="H47" s="185"/>
      <c r="I47" s="185"/>
      <c r="J47" s="185"/>
      <c r="K47" s="186"/>
      <c r="L47" s="187"/>
      <c r="M47" s="178"/>
      <c r="N47" s="182"/>
      <c r="P47" s="188"/>
      <c r="Q47" s="45"/>
      <c r="R47" s="189"/>
      <c r="S47" s="189"/>
      <c r="T47" s="188"/>
    </row>
    <row r="48" spans="1:20" s="41" customFormat="1" ht="13.2">
      <c r="C48" s="46"/>
      <c r="D48" s="46"/>
      <c r="E48" s="46"/>
      <c r="J48" s="178"/>
      <c r="R48" s="189"/>
      <c r="S48" s="189"/>
    </row>
    <row r="49" spans="2:19" s="41" customFormat="1" ht="13.2">
      <c r="F49" s="176"/>
      <c r="I49" s="176"/>
      <c r="J49" s="180"/>
      <c r="K49" s="181"/>
      <c r="L49" s="176"/>
    </row>
    <row r="50" spans="2:19" s="41" customFormat="1" ht="13.2">
      <c r="B50" s="182"/>
      <c r="C50" s="183"/>
      <c r="D50" s="183"/>
      <c r="E50" s="183"/>
      <c r="F50" s="184"/>
      <c r="G50" s="185"/>
      <c r="H50" s="185"/>
      <c r="I50" s="185"/>
      <c r="J50" s="185"/>
      <c r="K50" s="187"/>
      <c r="L50" s="187"/>
      <c r="M50" s="178"/>
      <c r="N50" s="182"/>
      <c r="P50" s="188"/>
      <c r="Q50" s="45"/>
      <c r="R50" s="189"/>
      <c r="S50" s="189"/>
    </row>
    <row r="51" spans="2:19" s="41" customFormat="1" ht="13.2">
      <c r="B51" s="182"/>
      <c r="C51" s="183"/>
      <c r="D51" s="183"/>
      <c r="E51" s="183"/>
      <c r="F51" s="184"/>
      <c r="G51" s="185"/>
      <c r="H51" s="185"/>
      <c r="I51" s="185"/>
      <c r="J51" s="185"/>
      <c r="K51" s="187"/>
      <c r="L51" s="187"/>
      <c r="M51" s="178"/>
      <c r="N51" s="182"/>
      <c r="P51" s="178"/>
      <c r="Q51" s="45"/>
      <c r="R51" s="189"/>
      <c r="S51" s="189"/>
    </row>
    <row r="52" spans="2:19" s="41" customFormat="1" ht="13.2">
      <c r="B52" s="182"/>
      <c r="C52" s="183"/>
      <c r="D52" s="183"/>
      <c r="E52" s="183"/>
      <c r="F52" s="184"/>
      <c r="G52" s="185"/>
      <c r="H52" s="185"/>
      <c r="I52" s="185"/>
      <c r="J52" s="185"/>
      <c r="K52" s="187"/>
      <c r="L52" s="187"/>
      <c r="M52" s="178"/>
      <c r="N52" s="182"/>
      <c r="P52" s="188"/>
      <c r="Q52" s="45"/>
      <c r="R52" s="189"/>
      <c r="S52" s="189"/>
    </row>
    <row r="53" spans="2:19" s="41" customFormat="1" ht="13.2">
      <c r="B53" s="182"/>
      <c r="C53" s="183"/>
      <c r="D53" s="183"/>
      <c r="E53" s="183"/>
      <c r="F53" s="184"/>
      <c r="G53" s="185"/>
      <c r="H53" s="185"/>
      <c r="I53" s="185"/>
      <c r="J53" s="185"/>
      <c r="K53" s="187"/>
      <c r="L53" s="187"/>
      <c r="M53" s="178"/>
      <c r="N53" s="182"/>
      <c r="P53" s="188"/>
      <c r="Q53" s="45"/>
      <c r="R53" s="189"/>
      <c r="S53" s="191"/>
    </row>
    <row r="54" spans="2:19" s="41" customFormat="1" ht="13.2">
      <c r="B54" s="182"/>
      <c r="C54" s="183"/>
      <c r="D54" s="183"/>
      <c r="E54" s="183"/>
      <c r="F54" s="184"/>
      <c r="G54" s="185"/>
      <c r="H54" s="185"/>
      <c r="I54" s="185"/>
      <c r="J54" s="185"/>
      <c r="K54" s="187"/>
      <c r="L54" s="187"/>
      <c r="M54" s="178"/>
      <c r="N54" s="182"/>
      <c r="P54" s="188"/>
      <c r="Q54" s="45"/>
      <c r="R54" s="189"/>
      <c r="S54" s="189"/>
    </row>
    <row r="55" spans="2:19" s="41" customFormat="1" ht="13.2">
      <c r="B55" s="182"/>
      <c r="C55" s="183"/>
      <c r="D55" s="183"/>
      <c r="E55" s="183"/>
      <c r="F55" s="184"/>
      <c r="G55" s="185"/>
      <c r="H55" s="185"/>
      <c r="I55" s="185"/>
      <c r="J55" s="185"/>
      <c r="K55" s="187"/>
      <c r="L55" s="187"/>
      <c r="M55" s="178"/>
      <c r="N55" s="182"/>
      <c r="P55" s="188"/>
      <c r="Q55" s="45"/>
      <c r="R55" s="189"/>
      <c r="S55" s="189"/>
    </row>
    <row r="56" spans="2:19" s="41" customFormat="1" ht="13.2">
      <c r="B56" s="182"/>
      <c r="C56" s="183"/>
      <c r="D56" s="183"/>
      <c r="E56" s="183"/>
      <c r="F56" s="184"/>
      <c r="G56" s="185"/>
      <c r="H56" s="185"/>
      <c r="I56" s="185"/>
      <c r="J56" s="185"/>
      <c r="K56" s="187"/>
      <c r="L56" s="187"/>
      <c r="M56" s="178"/>
      <c r="N56" s="182"/>
      <c r="P56" s="188"/>
      <c r="Q56" s="45"/>
      <c r="R56" s="189"/>
      <c r="S56" s="189"/>
    </row>
    <row r="57" spans="2:19" s="41" customFormat="1" ht="13.2">
      <c r="B57" s="182"/>
      <c r="C57" s="183"/>
      <c r="D57" s="183"/>
      <c r="E57" s="183"/>
      <c r="F57" s="184"/>
      <c r="G57" s="185"/>
      <c r="H57" s="185"/>
      <c r="I57" s="185"/>
      <c r="J57" s="185"/>
      <c r="K57" s="187"/>
      <c r="L57" s="187"/>
      <c r="M57" s="178"/>
      <c r="N57" s="182"/>
      <c r="P57" s="188"/>
      <c r="Q57" s="45"/>
      <c r="R57" s="189"/>
      <c r="S57" s="189"/>
    </row>
    <row r="58" spans="2:19" s="41" customFormat="1" ht="13.2">
      <c r="B58" s="182"/>
      <c r="C58" s="183"/>
      <c r="D58" s="183"/>
      <c r="E58" s="183"/>
      <c r="F58" s="184"/>
      <c r="G58" s="185"/>
      <c r="H58" s="185"/>
      <c r="I58" s="185"/>
      <c r="J58" s="185"/>
      <c r="K58" s="187"/>
      <c r="L58" s="187"/>
      <c r="M58" s="178"/>
      <c r="N58" s="190"/>
      <c r="O58" s="189"/>
      <c r="P58" s="187"/>
      <c r="Q58" s="186"/>
      <c r="R58" s="189"/>
      <c r="S58" s="189"/>
    </row>
    <row r="59" spans="2:19" s="41" customFormat="1" ht="13.2">
      <c r="B59" s="182"/>
      <c r="C59" s="183"/>
      <c r="D59" s="183"/>
      <c r="E59" s="183"/>
      <c r="F59" s="184"/>
      <c r="G59" s="185"/>
      <c r="H59" s="185"/>
      <c r="I59" s="185"/>
      <c r="J59" s="185"/>
      <c r="K59" s="187"/>
      <c r="L59" s="187"/>
      <c r="M59" s="178"/>
      <c r="N59" s="182"/>
      <c r="P59" s="188"/>
      <c r="Q59" s="45"/>
      <c r="R59" s="189"/>
      <c r="S59" s="189"/>
    </row>
    <row r="60" spans="2:19" s="41" customFormat="1" ht="13.2">
      <c r="C60" s="46"/>
      <c r="D60" s="46"/>
      <c r="E60" s="46"/>
      <c r="J60" s="178"/>
    </row>
    <row r="61" spans="2:19" s="41" customFormat="1" ht="13.2">
      <c r="F61" s="176"/>
      <c r="I61" s="176"/>
      <c r="J61" s="180"/>
      <c r="K61" s="181"/>
      <c r="L61" s="176"/>
    </row>
    <row r="62" spans="2:19" s="41" customFormat="1" ht="13.2">
      <c r="B62" s="182"/>
      <c r="C62" s="183"/>
      <c r="D62" s="183"/>
      <c r="E62" s="183"/>
      <c r="F62" s="184"/>
      <c r="G62" s="185"/>
      <c r="H62" s="185"/>
      <c r="I62" s="185"/>
      <c r="J62" s="185"/>
      <c r="K62" s="187"/>
      <c r="L62" s="187"/>
      <c r="M62" s="178"/>
      <c r="N62" s="182"/>
      <c r="P62" s="188"/>
      <c r="Q62" s="45"/>
      <c r="R62" s="189"/>
      <c r="S62" s="189"/>
    </row>
    <row r="63" spans="2:19" s="41" customFormat="1" ht="13.2">
      <c r="B63" s="182"/>
      <c r="C63" s="183"/>
      <c r="D63" s="183"/>
      <c r="E63" s="183"/>
      <c r="F63" s="184"/>
      <c r="G63" s="185"/>
      <c r="H63" s="185"/>
      <c r="I63" s="185"/>
      <c r="J63" s="185"/>
      <c r="K63" s="187"/>
      <c r="L63" s="187"/>
      <c r="M63" s="178"/>
      <c r="N63" s="182"/>
      <c r="P63" s="188"/>
      <c r="Q63" s="45"/>
      <c r="R63" s="189"/>
      <c r="S63" s="189"/>
    </row>
    <row r="64" spans="2:19" s="41" customFormat="1" ht="13.2">
      <c r="B64" s="182"/>
      <c r="C64" s="183"/>
      <c r="D64" s="183"/>
      <c r="E64" s="183"/>
      <c r="F64" s="184"/>
      <c r="G64" s="185"/>
      <c r="H64" s="185"/>
      <c r="I64" s="185"/>
      <c r="J64" s="185"/>
      <c r="K64" s="187"/>
      <c r="L64" s="187"/>
      <c r="M64" s="178"/>
      <c r="N64" s="182"/>
      <c r="P64" s="188"/>
      <c r="Q64" s="45"/>
      <c r="R64" s="189"/>
      <c r="S64" s="189"/>
    </row>
    <row r="65" spans="2:19" s="41" customFormat="1" ht="13.2">
      <c r="B65" s="182"/>
      <c r="C65" s="183"/>
      <c r="D65" s="183"/>
      <c r="E65" s="183"/>
      <c r="F65" s="184"/>
      <c r="G65" s="185"/>
      <c r="H65" s="185"/>
      <c r="I65" s="185"/>
      <c r="J65" s="185"/>
      <c r="K65" s="187"/>
      <c r="L65" s="187"/>
      <c r="M65" s="178"/>
      <c r="N65" s="182"/>
      <c r="P65" s="188"/>
      <c r="Q65" s="45"/>
      <c r="R65" s="189"/>
      <c r="S65" s="189"/>
    </row>
    <row r="66" spans="2:19" s="41" customFormat="1" ht="13.2">
      <c r="B66" s="182"/>
      <c r="C66" s="183"/>
      <c r="D66" s="183"/>
      <c r="E66" s="183"/>
      <c r="F66" s="184"/>
      <c r="G66" s="185"/>
      <c r="H66" s="185"/>
      <c r="I66" s="185"/>
      <c r="J66" s="185"/>
      <c r="K66" s="187"/>
      <c r="L66" s="187"/>
      <c r="M66" s="178"/>
      <c r="N66" s="182"/>
      <c r="P66" s="188"/>
      <c r="Q66" s="45"/>
      <c r="R66" s="189"/>
      <c r="S66" s="189"/>
    </row>
    <row r="67" spans="2:19" s="41" customFormat="1" ht="13.2">
      <c r="B67" s="182"/>
      <c r="C67" s="183"/>
      <c r="D67" s="183"/>
      <c r="E67" s="183"/>
      <c r="F67" s="184"/>
      <c r="G67" s="185"/>
      <c r="H67" s="185"/>
      <c r="I67" s="185"/>
      <c r="J67" s="185"/>
      <c r="K67" s="187"/>
      <c r="L67" s="187"/>
      <c r="M67" s="178"/>
      <c r="N67" s="182"/>
      <c r="P67" s="188"/>
      <c r="Q67" s="45"/>
      <c r="R67" s="189"/>
      <c r="S67" s="189"/>
    </row>
    <row r="68" spans="2:19" s="41" customFormat="1" ht="13.2">
      <c r="B68" s="182"/>
      <c r="C68" s="183"/>
      <c r="D68" s="183"/>
      <c r="E68" s="183"/>
      <c r="F68" s="184"/>
      <c r="G68" s="185"/>
      <c r="H68" s="185"/>
      <c r="I68" s="185"/>
      <c r="J68" s="185"/>
      <c r="K68" s="187"/>
      <c r="L68" s="187"/>
      <c r="M68" s="178"/>
      <c r="N68" s="182"/>
      <c r="P68" s="188"/>
      <c r="Q68" s="45"/>
      <c r="R68" s="189"/>
      <c r="S68" s="189"/>
    </row>
    <row r="69" spans="2:19" s="41" customFormat="1" ht="13.2">
      <c r="B69" s="182"/>
      <c r="C69" s="183"/>
      <c r="D69" s="183"/>
      <c r="E69" s="183"/>
      <c r="F69" s="184"/>
      <c r="G69" s="185"/>
      <c r="H69" s="185"/>
      <c r="I69" s="185"/>
      <c r="J69" s="185"/>
      <c r="K69" s="187"/>
      <c r="L69" s="187"/>
      <c r="M69" s="178"/>
      <c r="N69" s="182"/>
      <c r="P69" s="188"/>
      <c r="Q69" s="45"/>
      <c r="R69" s="189"/>
      <c r="S69" s="189"/>
    </row>
    <row r="70" spans="2:19" s="41" customFormat="1" ht="13.2">
      <c r="B70" s="190"/>
      <c r="C70" s="183"/>
      <c r="D70" s="183"/>
      <c r="E70" s="183"/>
      <c r="F70" s="184"/>
      <c r="G70" s="185"/>
      <c r="H70" s="185"/>
      <c r="I70" s="185"/>
      <c r="J70" s="185"/>
      <c r="K70" s="187"/>
      <c r="L70" s="187"/>
      <c r="M70" s="178"/>
      <c r="N70" s="190"/>
      <c r="O70" s="189"/>
      <c r="P70" s="187"/>
      <c r="Q70" s="186"/>
      <c r="R70" s="189"/>
      <c r="S70" s="189"/>
    </row>
    <row r="71" spans="2:19" s="41" customFormat="1" ht="13.2">
      <c r="B71" s="182"/>
      <c r="C71" s="183"/>
      <c r="D71" s="183"/>
      <c r="E71" s="183"/>
      <c r="F71" s="184"/>
      <c r="G71" s="185"/>
      <c r="H71" s="185"/>
      <c r="I71" s="185"/>
      <c r="J71" s="185"/>
      <c r="K71" s="187"/>
      <c r="L71" s="187"/>
      <c r="M71" s="178"/>
      <c r="N71" s="182"/>
      <c r="P71" s="188"/>
      <c r="Q71" s="45"/>
      <c r="R71" s="189"/>
      <c r="S71" s="189"/>
    </row>
    <row r="72" spans="2:19" s="41" customFormat="1" ht="13.2">
      <c r="C72" s="46"/>
      <c r="D72" s="46"/>
      <c r="E72" s="46"/>
      <c r="J72" s="178"/>
    </row>
    <row r="73" spans="2:19" s="41" customFormat="1" ht="13.2">
      <c r="F73" s="176"/>
      <c r="I73" s="176"/>
      <c r="J73" s="180"/>
      <c r="K73" s="181"/>
      <c r="L73" s="176"/>
    </row>
    <row r="74" spans="2:19" s="41" customFormat="1" ht="13.2">
      <c r="B74" s="182"/>
      <c r="C74" s="183"/>
      <c r="D74" s="183"/>
      <c r="E74" s="183"/>
      <c r="F74" s="184"/>
      <c r="G74" s="185"/>
      <c r="H74" s="185"/>
      <c r="I74" s="185"/>
      <c r="J74" s="185"/>
      <c r="K74" s="187"/>
      <c r="L74" s="187"/>
      <c r="M74" s="178"/>
      <c r="N74" s="182"/>
      <c r="P74" s="188"/>
      <c r="Q74" s="45"/>
      <c r="R74" s="189"/>
      <c r="S74" s="189"/>
    </row>
    <row r="75" spans="2:19" s="41" customFormat="1" ht="13.2">
      <c r="B75" s="182"/>
      <c r="C75" s="183"/>
      <c r="D75" s="183"/>
      <c r="E75" s="183"/>
      <c r="F75" s="184"/>
      <c r="G75" s="185"/>
      <c r="H75" s="185"/>
      <c r="I75" s="185"/>
      <c r="J75" s="185"/>
      <c r="K75" s="187"/>
      <c r="L75" s="187"/>
      <c r="M75" s="178"/>
      <c r="N75" s="182"/>
      <c r="P75" s="188"/>
      <c r="Q75" s="45"/>
      <c r="R75" s="189"/>
      <c r="S75" s="189"/>
    </row>
    <row r="76" spans="2:19" s="41" customFormat="1" ht="13.2">
      <c r="B76" s="182"/>
      <c r="C76" s="183"/>
      <c r="D76" s="183"/>
      <c r="E76" s="183"/>
      <c r="F76" s="184"/>
      <c r="G76" s="185"/>
      <c r="H76" s="185"/>
      <c r="I76" s="185"/>
      <c r="J76" s="185"/>
      <c r="K76" s="187"/>
      <c r="L76" s="187"/>
      <c r="M76" s="178"/>
      <c r="N76" s="182"/>
      <c r="P76" s="188"/>
      <c r="Q76" s="45"/>
      <c r="R76" s="189"/>
      <c r="S76" s="189"/>
    </row>
    <row r="77" spans="2:19" s="41" customFormat="1" ht="13.2">
      <c r="B77" s="182"/>
      <c r="C77" s="183"/>
      <c r="D77" s="183"/>
      <c r="E77" s="183"/>
      <c r="F77" s="184"/>
      <c r="G77" s="185"/>
      <c r="H77" s="185"/>
      <c r="I77" s="185"/>
      <c r="J77" s="185"/>
      <c r="K77" s="187"/>
      <c r="L77" s="187"/>
      <c r="M77" s="178"/>
      <c r="N77" s="182"/>
      <c r="P77" s="188"/>
      <c r="Q77" s="45"/>
      <c r="R77" s="189"/>
      <c r="S77" s="189"/>
    </row>
    <row r="78" spans="2:19" s="41" customFormat="1" ht="13.2">
      <c r="B78" s="182"/>
      <c r="C78" s="183"/>
      <c r="D78" s="183"/>
      <c r="E78" s="183"/>
      <c r="F78" s="184"/>
      <c r="G78" s="185"/>
      <c r="H78" s="185"/>
      <c r="I78" s="185"/>
      <c r="J78" s="185"/>
      <c r="K78" s="187"/>
      <c r="L78" s="187"/>
      <c r="M78" s="178"/>
      <c r="N78" s="182"/>
      <c r="P78" s="188"/>
      <c r="Q78" s="45"/>
      <c r="R78" s="189"/>
      <c r="S78" s="189"/>
    </row>
    <row r="79" spans="2:19" s="41" customFormat="1" ht="13.2">
      <c r="B79" s="182"/>
      <c r="C79" s="183"/>
      <c r="D79" s="183"/>
      <c r="E79" s="183"/>
      <c r="F79" s="184"/>
      <c r="G79" s="185"/>
      <c r="H79" s="185"/>
      <c r="I79" s="185"/>
      <c r="J79" s="185"/>
      <c r="K79" s="187"/>
      <c r="L79" s="187"/>
      <c r="M79" s="178"/>
      <c r="N79" s="182"/>
      <c r="P79" s="188"/>
      <c r="Q79" s="45"/>
      <c r="R79" s="189"/>
      <c r="S79" s="189"/>
    </row>
    <row r="80" spans="2:19" s="41" customFormat="1" ht="13.2">
      <c r="B80" s="182"/>
      <c r="C80" s="183"/>
      <c r="D80" s="183"/>
      <c r="E80" s="183"/>
      <c r="F80" s="184"/>
      <c r="G80" s="185"/>
      <c r="H80" s="185"/>
      <c r="I80" s="185"/>
      <c r="J80" s="185"/>
      <c r="K80" s="187"/>
      <c r="L80" s="187"/>
      <c r="M80" s="178"/>
      <c r="N80" s="182"/>
      <c r="P80" s="188"/>
      <c r="Q80" s="45"/>
      <c r="R80" s="189"/>
      <c r="S80" s="189"/>
    </row>
    <row r="81" spans="2:19" s="41" customFormat="1" ht="13.2">
      <c r="B81" s="182"/>
      <c r="C81" s="183"/>
      <c r="D81" s="183"/>
      <c r="E81" s="183"/>
      <c r="F81" s="184"/>
      <c r="G81" s="185"/>
      <c r="H81" s="185"/>
      <c r="I81" s="185"/>
      <c r="J81" s="185"/>
      <c r="K81" s="187"/>
      <c r="L81" s="187"/>
      <c r="M81" s="178"/>
      <c r="N81" s="182"/>
      <c r="P81" s="188"/>
      <c r="Q81" s="45"/>
      <c r="R81" s="189"/>
      <c r="S81" s="189"/>
    </row>
    <row r="82" spans="2:19" s="41" customFormat="1" ht="13.2">
      <c r="B82" s="182"/>
      <c r="C82" s="183"/>
      <c r="D82" s="183"/>
      <c r="E82" s="183"/>
      <c r="F82" s="184"/>
      <c r="G82" s="185"/>
      <c r="H82" s="185"/>
      <c r="I82" s="185"/>
      <c r="J82" s="185"/>
      <c r="K82" s="187"/>
      <c r="L82" s="187"/>
      <c r="M82" s="178"/>
      <c r="N82" s="190"/>
      <c r="O82" s="189"/>
      <c r="P82" s="187"/>
      <c r="Q82" s="186"/>
      <c r="R82" s="189"/>
      <c r="S82" s="189"/>
    </row>
    <row r="83" spans="2:19" s="41" customFormat="1" ht="13.2">
      <c r="B83" s="182"/>
      <c r="C83" s="183"/>
      <c r="D83" s="183"/>
      <c r="E83" s="183"/>
      <c r="F83" s="184"/>
      <c r="G83" s="185"/>
      <c r="H83" s="185"/>
      <c r="I83" s="185"/>
      <c r="J83" s="185"/>
      <c r="K83" s="187"/>
      <c r="L83" s="187"/>
      <c r="M83" s="178"/>
      <c r="N83" s="182"/>
      <c r="P83" s="188"/>
      <c r="Q83" s="45"/>
      <c r="R83" s="189"/>
      <c r="S83" s="189"/>
    </row>
  </sheetData>
  <printOptions horizontalCentered="1"/>
  <pageMargins left="0.35433070866141736" right="0" top="0.51181102362204722" bottom="0.19685039370078741" header="0.19685039370078741" footer="0.19685039370078741"/>
  <pageSetup orientation="landscape" horizontalDpi="300" verticalDpi="300" r:id="rId1"/>
  <headerFooter>
    <oddHeader>&amp;L&amp;"Arial,Negrita"&amp;12&amp;KFF0000Caso B:&amp;"Arial,Normal"&amp;K000000 Fuente continua de un contaminante conservativo&amp;RFecha de impresión: &amp;D</oddHeader>
    <oddFooter>&amp;L&amp;Z&amp;F
Hoja: &amp;A</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T83"/>
  <sheetViews>
    <sheetView showGridLines="0" zoomScale="120" zoomScaleNormal="120" workbookViewId="0"/>
  </sheetViews>
  <sheetFormatPr baseColWidth="10" defaultColWidth="17.44140625" defaultRowHeight="15"/>
  <cols>
    <col min="1" max="1" width="25.5546875" style="3" customWidth="1"/>
    <col min="2" max="7" width="17.5546875" style="3" customWidth="1"/>
    <col min="8" max="8" width="13.5546875" style="3" customWidth="1"/>
    <col min="9" max="9" width="17.5546875" style="3" customWidth="1"/>
    <col min="10" max="10" width="17.5546875" style="174" customWidth="1"/>
    <col min="11" max="27" width="17.5546875" style="3" customWidth="1"/>
    <col min="28" max="28" width="17.44140625" style="3" customWidth="1"/>
    <col min="29" max="16384" width="17.44140625" style="3"/>
  </cols>
  <sheetData>
    <row r="1" spans="1:3" ht="74.25" customHeight="1"/>
    <row r="4" spans="1:3">
      <c r="A4" s="41"/>
      <c r="B4" s="175"/>
      <c r="C4" s="41"/>
    </row>
    <row r="5" spans="1:3">
      <c r="A5" s="41"/>
      <c r="B5" s="41"/>
      <c r="C5" s="41"/>
    </row>
    <row r="6" spans="1:3" ht="21.75" customHeight="1">
      <c r="A6" s="173"/>
      <c r="B6" s="41"/>
      <c r="C6" s="41"/>
    </row>
    <row r="7" spans="1:3">
      <c r="A7" s="173"/>
      <c r="B7" s="176"/>
      <c r="C7" s="41"/>
    </row>
    <row r="8" spans="1:3">
      <c r="A8" s="173"/>
      <c r="B8" s="176"/>
      <c r="C8" s="41"/>
    </row>
    <row r="9" spans="1:3">
      <c r="A9" s="173"/>
      <c r="B9" s="176"/>
      <c r="C9" s="41"/>
    </row>
    <row r="10" spans="1:3">
      <c r="A10" s="173"/>
      <c r="B10" s="176"/>
      <c r="C10" s="41"/>
    </row>
    <row r="11" spans="1:3">
      <c r="A11" s="173"/>
      <c r="B11" s="41"/>
      <c r="C11" s="41"/>
    </row>
    <row r="12" spans="1:3">
      <c r="A12" s="173"/>
      <c r="B12" s="41"/>
      <c r="C12" s="41"/>
    </row>
    <row r="13" spans="1:3">
      <c r="A13" s="173"/>
      <c r="B13" s="41"/>
      <c r="C13" s="41"/>
    </row>
    <row r="14" spans="1:3">
      <c r="A14" s="173"/>
      <c r="B14" s="41"/>
      <c r="C14" s="41"/>
    </row>
    <row r="15" spans="1:3">
      <c r="A15" s="41"/>
      <c r="B15" s="41"/>
      <c r="C15" s="41"/>
    </row>
    <row r="16" spans="1:3">
      <c r="A16" s="41"/>
      <c r="B16" s="41"/>
      <c r="C16" s="41"/>
    </row>
    <row r="17" spans="1:3">
      <c r="A17" s="41"/>
      <c r="B17" s="41"/>
      <c r="C17" s="41"/>
    </row>
    <row r="18" spans="1:3">
      <c r="A18" s="41"/>
      <c r="B18" s="41"/>
      <c r="C18" s="41"/>
    </row>
    <row r="19" spans="1:3">
      <c r="A19" s="41"/>
      <c r="B19" s="41"/>
      <c r="C19" s="41"/>
    </row>
    <row r="20" spans="1:3">
      <c r="A20" s="41"/>
      <c r="B20" s="41"/>
      <c r="C20" s="41"/>
    </row>
    <row r="21" spans="1:3">
      <c r="A21" s="41"/>
      <c r="B21" s="41"/>
      <c r="C21" s="41"/>
    </row>
    <row r="22" spans="1:3">
      <c r="A22" s="41"/>
      <c r="B22" s="41"/>
      <c r="C22" s="41"/>
    </row>
    <row r="23" spans="1:3" ht="21" customHeight="1">
      <c r="A23" s="177"/>
      <c r="B23" s="41"/>
      <c r="C23" s="41"/>
    </row>
    <row r="24" spans="1:3">
      <c r="A24" s="41"/>
      <c r="B24" s="178"/>
      <c r="C24" s="41"/>
    </row>
    <row r="25" spans="1:3">
      <c r="A25" s="41"/>
      <c r="B25" s="41"/>
      <c r="C25" s="41"/>
    </row>
    <row r="26" spans="1:3">
      <c r="A26" s="41"/>
      <c r="B26" s="41"/>
      <c r="C26" s="41"/>
    </row>
    <row r="27" spans="1:3">
      <c r="A27" s="173"/>
      <c r="B27" s="179"/>
      <c r="C27" s="41"/>
    </row>
    <row r="28" spans="1:3">
      <c r="A28" s="41"/>
      <c r="B28" s="41"/>
      <c r="C28" s="41"/>
    </row>
    <row r="29" spans="1:3" ht="19.5" customHeight="1">
      <c r="A29" s="41"/>
      <c r="B29" s="41"/>
      <c r="C29" s="41"/>
    </row>
    <row r="30" spans="1:3">
      <c r="A30" s="41"/>
      <c r="B30" s="41"/>
      <c r="C30" s="41"/>
    </row>
    <row r="31" spans="1:3">
      <c r="A31" s="41"/>
      <c r="B31" s="46"/>
      <c r="C31" s="41"/>
    </row>
    <row r="32" spans="1:3">
      <c r="A32" s="41"/>
      <c r="B32" s="41"/>
      <c r="C32" s="41"/>
    </row>
    <row r="33" spans="1:20" ht="17.25" customHeight="1">
      <c r="A33" s="177"/>
      <c r="B33" s="41"/>
      <c r="C33" s="41"/>
    </row>
    <row r="34" spans="1:20" ht="18.75" customHeight="1">
      <c r="A34" s="177"/>
      <c r="B34" s="41"/>
      <c r="C34" s="41"/>
    </row>
    <row r="35" spans="1:20" ht="18" customHeight="1">
      <c r="A35" s="177"/>
      <c r="B35" s="41"/>
      <c r="C35" s="41"/>
    </row>
    <row r="37" spans="1:20" s="41" customFormat="1">
      <c r="A37" s="3"/>
      <c r="F37" s="176"/>
      <c r="I37" s="176"/>
      <c r="J37" s="180"/>
      <c r="K37" s="181"/>
      <c r="L37" s="176"/>
    </row>
    <row r="38" spans="1:20" s="41" customFormat="1" ht="13.2">
      <c r="B38" s="182"/>
      <c r="C38" s="183"/>
      <c r="D38" s="183"/>
      <c r="E38" s="183"/>
      <c r="F38" s="184"/>
      <c r="G38" s="185"/>
      <c r="H38" s="185"/>
      <c r="I38" s="185"/>
      <c r="J38" s="185"/>
      <c r="K38" s="186"/>
      <c r="L38" s="187"/>
      <c r="M38" s="178"/>
      <c r="N38" s="182"/>
      <c r="P38" s="188"/>
      <c r="Q38" s="45"/>
      <c r="R38" s="189"/>
      <c r="S38" s="189"/>
      <c r="T38" s="188"/>
    </row>
    <row r="39" spans="1:20" s="41" customFormat="1" ht="13.2">
      <c r="B39" s="182"/>
      <c r="C39" s="183"/>
      <c r="D39" s="183"/>
      <c r="E39" s="183"/>
      <c r="F39" s="184"/>
      <c r="G39" s="185"/>
      <c r="H39" s="185"/>
      <c r="I39" s="185"/>
      <c r="J39" s="185"/>
      <c r="K39" s="186"/>
      <c r="L39" s="187"/>
      <c r="M39" s="178"/>
      <c r="N39" s="182"/>
      <c r="P39" s="188"/>
      <c r="Q39" s="45"/>
      <c r="R39" s="189"/>
      <c r="S39" s="189"/>
      <c r="T39" s="45"/>
    </row>
    <row r="40" spans="1:20" s="41" customFormat="1" ht="13.2">
      <c r="B40" s="182"/>
      <c r="C40" s="183"/>
      <c r="D40" s="183"/>
      <c r="E40" s="183"/>
      <c r="F40" s="184"/>
      <c r="G40" s="185"/>
      <c r="H40" s="185"/>
      <c r="I40" s="185"/>
      <c r="J40" s="185"/>
      <c r="K40" s="186"/>
      <c r="L40" s="187"/>
      <c r="M40" s="178"/>
      <c r="N40" s="182"/>
      <c r="P40" s="188"/>
      <c r="Q40" s="45"/>
      <c r="R40" s="189"/>
      <c r="S40" s="189"/>
      <c r="T40" s="188"/>
    </row>
    <row r="41" spans="1:20" s="41" customFormat="1" ht="13.2">
      <c r="B41" s="182"/>
      <c r="C41" s="183"/>
      <c r="D41" s="183"/>
      <c r="E41" s="183"/>
      <c r="F41" s="184"/>
      <c r="G41" s="185"/>
      <c r="H41" s="185"/>
      <c r="I41" s="185"/>
      <c r="J41" s="185"/>
      <c r="K41" s="186"/>
      <c r="L41" s="187"/>
      <c r="M41" s="178"/>
      <c r="N41" s="182"/>
      <c r="P41" s="188"/>
      <c r="Q41" s="45"/>
      <c r="R41" s="189"/>
      <c r="S41" s="189"/>
      <c r="T41" s="188"/>
    </row>
    <row r="42" spans="1:20" s="41" customFormat="1" ht="13.2">
      <c r="B42" s="182"/>
      <c r="C42" s="183"/>
      <c r="D42" s="183"/>
      <c r="E42" s="183"/>
      <c r="F42" s="184"/>
      <c r="G42" s="185"/>
      <c r="H42" s="185"/>
      <c r="I42" s="185"/>
      <c r="J42" s="185"/>
      <c r="K42" s="186"/>
      <c r="L42" s="187"/>
      <c r="M42" s="178"/>
      <c r="N42" s="182"/>
      <c r="P42" s="188"/>
      <c r="Q42" s="45"/>
      <c r="R42" s="189"/>
      <c r="S42" s="189"/>
      <c r="T42" s="188"/>
    </row>
    <row r="43" spans="1:20" s="41" customFormat="1" ht="13.2">
      <c r="B43" s="182"/>
      <c r="C43" s="183"/>
      <c r="D43" s="183"/>
      <c r="E43" s="183"/>
      <c r="F43" s="184"/>
      <c r="G43" s="185"/>
      <c r="H43" s="185"/>
      <c r="I43" s="185"/>
      <c r="J43" s="185"/>
      <c r="K43" s="186"/>
      <c r="L43" s="187"/>
      <c r="M43" s="178"/>
      <c r="N43" s="182"/>
      <c r="P43" s="188"/>
      <c r="Q43" s="45"/>
      <c r="R43" s="189"/>
      <c r="S43" s="189"/>
      <c r="T43" s="188"/>
    </row>
    <row r="44" spans="1:20" s="41" customFormat="1" ht="13.2">
      <c r="B44" s="182"/>
      <c r="C44" s="183"/>
      <c r="D44" s="183"/>
      <c r="E44" s="183"/>
      <c r="F44" s="184"/>
      <c r="G44" s="185"/>
      <c r="H44" s="185"/>
      <c r="I44" s="185"/>
      <c r="J44" s="185"/>
      <c r="K44" s="186"/>
      <c r="L44" s="187"/>
      <c r="M44" s="178"/>
      <c r="N44" s="182"/>
      <c r="P44" s="188"/>
      <c r="Q44" s="45"/>
      <c r="R44" s="189"/>
      <c r="S44" s="189"/>
      <c r="T44" s="188"/>
    </row>
    <row r="45" spans="1:20" s="41" customFormat="1" ht="13.2">
      <c r="B45" s="182"/>
      <c r="C45" s="183"/>
      <c r="D45" s="183"/>
      <c r="E45" s="183"/>
      <c r="F45" s="184"/>
      <c r="G45" s="185"/>
      <c r="H45" s="185"/>
      <c r="I45" s="185"/>
      <c r="J45" s="185"/>
      <c r="K45" s="186"/>
      <c r="L45" s="187"/>
      <c r="M45" s="178"/>
      <c r="N45" s="182"/>
      <c r="P45" s="188"/>
      <c r="Q45" s="45"/>
      <c r="R45" s="189"/>
      <c r="S45" s="189"/>
      <c r="T45" s="188"/>
    </row>
    <row r="46" spans="1:20" s="189" customFormat="1" ht="13.2">
      <c r="B46" s="182"/>
      <c r="C46" s="183"/>
      <c r="D46" s="183"/>
      <c r="E46" s="183"/>
      <c r="F46" s="184"/>
      <c r="G46" s="185"/>
      <c r="H46" s="185"/>
      <c r="I46" s="185"/>
      <c r="J46" s="185"/>
      <c r="K46" s="186"/>
      <c r="L46" s="187"/>
      <c r="M46" s="178"/>
      <c r="N46" s="190"/>
      <c r="P46" s="187"/>
      <c r="Q46" s="186"/>
      <c r="T46" s="187"/>
    </row>
    <row r="47" spans="1:20" s="41" customFormat="1" ht="13.2">
      <c r="B47" s="182"/>
      <c r="C47" s="183"/>
      <c r="D47" s="183"/>
      <c r="E47" s="183"/>
      <c r="F47" s="184"/>
      <c r="G47" s="185"/>
      <c r="H47" s="185"/>
      <c r="I47" s="185"/>
      <c r="J47" s="185"/>
      <c r="K47" s="186"/>
      <c r="L47" s="187"/>
      <c r="M47" s="178"/>
      <c r="N47" s="182"/>
      <c r="P47" s="188"/>
      <c r="Q47" s="45"/>
      <c r="R47" s="189"/>
      <c r="S47" s="189"/>
      <c r="T47" s="188"/>
    </row>
    <row r="48" spans="1:20" s="41" customFormat="1" ht="13.2">
      <c r="C48" s="46"/>
      <c r="D48" s="46"/>
      <c r="E48" s="46"/>
      <c r="J48" s="178"/>
      <c r="R48" s="189"/>
      <c r="S48" s="189"/>
    </row>
    <row r="49" spans="2:19" s="41" customFormat="1" ht="13.2">
      <c r="F49" s="176"/>
      <c r="I49" s="176"/>
      <c r="J49" s="180"/>
      <c r="K49" s="181"/>
      <c r="L49" s="176"/>
    </row>
    <row r="50" spans="2:19" s="41" customFormat="1" ht="13.2">
      <c r="B50" s="182"/>
      <c r="C50" s="183"/>
      <c r="D50" s="183"/>
      <c r="E50" s="183"/>
      <c r="F50" s="184"/>
      <c r="G50" s="185"/>
      <c r="H50" s="185"/>
      <c r="I50" s="185"/>
      <c r="J50" s="185"/>
      <c r="K50" s="187"/>
      <c r="L50" s="187"/>
      <c r="M50" s="178"/>
      <c r="N50" s="182"/>
      <c r="P50" s="188"/>
      <c r="Q50" s="45"/>
      <c r="R50" s="189"/>
      <c r="S50" s="189"/>
    </row>
    <row r="51" spans="2:19" s="41" customFormat="1" ht="13.2">
      <c r="B51" s="182"/>
      <c r="C51" s="183"/>
      <c r="D51" s="183"/>
      <c r="E51" s="183"/>
      <c r="F51" s="184"/>
      <c r="G51" s="185"/>
      <c r="H51" s="185"/>
      <c r="I51" s="185"/>
      <c r="J51" s="185"/>
      <c r="K51" s="187"/>
      <c r="L51" s="187"/>
      <c r="M51" s="178"/>
      <c r="N51" s="182"/>
      <c r="P51" s="178"/>
      <c r="Q51" s="45"/>
      <c r="R51" s="189"/>
      <c r="S51" s="189"/>
    </row>
    <row r="52" spans="2:19" s="41" customFormat="1" ht="13.2">
      <c r="B52" s="182"/>
      <c r="C52" s="183"/>
      <c r="D52" s="183"/>
      <c r="E52" s="183"/>
      <c r="F52" s="184"/>
      <c r="G52" s="185"/>
      <c r="H52" s="185"/>
      <c r="I52" s="185"/>
      <c r="J52" s="185"/>
      <c r="K52" s="187"/>
      <c r="L52" s="187"/>
      <c r="M52" s="178"/>
      <c r="N52" s="182"/>
      <c r="P52" s="188"/>
      <c r="Q52" s="45"/>
      <c r="R52" s="189"/>
      <c r="S52" s="189"/>
    </row>
    <row r="53" spans="2:19" s="41" customFormat="1" ht="13.2">
      <c r="B53" s="182"/>
      <c r="C53" s="183"/>
      <c r="D53" s="183"/>
      <c r="E53" s="183"/>
      <c r="F53" s="184"/>
      <c r="G53" s="185"/>
      <c r="H53" s="185"/>
      <c r="I53" s="185"/>
      <c r="J53" s="185"/>
      <c r="K53" s="187"/>
      <c r="L53" s="187"/>
      <c r="M53" s="178"/>
      <c r="N53" s="182"/>
      <c r="P53" s="188"/>
      <c r="Q53" s="45"/>
      <c r="R53" s="189"/>
      <c r="S53" s="191"/>
    </row>
    <row r="54" spans="2:19" s="41" customFormat="1" ht="13.2">
      <c r="B54" s="182"/>
      <c r="C54" s="183"/>
      <c r="D54" s="183"/>
      <c r="E54" s="183"/>
      <c r="F54" s="184"/>
      <c r="G54" s="185"/>
      <c r="H54" s="185"/>
      <c r="I54" s="185"/>
      <c r="J54" s="185"/>
      <c r="K54" s="187"/>
      <c r="L54" s="187"/>
      <c r="M54" s="178"/>
      <c r="N54" s="182"/>
      <c r="P54" s="188"/>
      <c r="Q54" s="45"/>
      <c r="R54" s="189"/>
      <c r="S54" s="189"/>
    </row>
    <row r="55" spans="2:19" s="41" customFormat="1" ht="13.2">
      <c r="B55" s="182"/>
      <c r="C55" s="183"/>
      <c r="D55" s="183"/>
      <c r="E55" s="183"/>
      <c r="F55" s="184"/>
      <c r="G55" s="185"/>
      <c r="H55" s="185"/>
      <c r="I55" s="185"/>
      <c r="J55" s="185"/>
      <c r="K55" s="187"/>
      <c r="L55" s="187"/>
      <c r="M55" s="178"/>
      <c r="N55" s="182"/>
      <c r="P55" s="188"/>
      <c r="Q55" s="45"/>
      <c r="R55" s="189"/>
      <c r="S55" s="189"/>
    </row>
    <row r="56" spans="2:19" s="41" customFormat="1" ht="13.2">
      <c r="B56" s="182"/>
      <c r="C56" s="183"/>
      <c r="D56" s="183"/>
      <c r="E56" s="183"/>
      <c r="F56" s="184"/>
      <c r="G56" s="185"/>
      <c r="H56" s="185"/>
      <c r="I56" s="185"/>
      <c r="J56" s="185"/>
      <c r="K56" s="187"/>
      <c r="L56" s="187"/>
      <c r="M56" s="178"/>
      <c r="N56" s="182"/>
      <c r="P56" s="188"/>
      <c r="Q56" s="45"/>
      <c r="R56" s="189"/>
      <c r="S56" s="189"/>
    </row>
    <row r="57" spans="2:19" s="41" customFormat="1" ht="13.2">
      <c r="B57" s="182"/>
      <c r="C57" s="183"/>
      <c r="D57" s="183"/>
      <c r="E57" s="183"/>
      <c r="F57" s="184"/>
      <c r="G57" s="185"/>
      <c r="H57" s="185"/>
      <c r="I57" s="185"/>
      <c r="J57" s="185"/>
      <c r="K57" s="187"/>
      <c r="L57" s="187"/>
      <c r="M57" s="178"/>
      <c r="N57" s="182"/>
      <c r="P57" s="188"/>
      <c r="Q57" s="45"/>
      <c r="R57" s="189"/>
      <c r="S57" s="189"/>
    </row>
    <row r="58" spans="2:19" s="41" customFormat="1" ht="13.2">
      <c r="B58" s="182"/>
      <c r="C58" s="183"/>
      <c r="D58" s="183"/>
      <c r="E58" s="183"/>
      <c r="F58" s="184"/>
      <c r="G58" s="185"/>
      <c r="H58" s="185"/>
      <c r="I58" s="185"/>
      <c r="J58" s="185"/>
      <c r="K58" s="187"/>
      <c r="L58" s="187"/>
      <c r="M58" s="178"/>
      <c r="N58" s="190"/>
      <c r="O58" s="189"/>
      <c r="P58" s="187"/>
      <c r="Q58" s="186"/>
      <c r="R58" s="189"/>
      <c r="S58" s="189"/>
    </row>
    <row r="59" spans="2:19" s="41" customFormat="1" ht="13.2">
      <c r="B59" s="182"/>
      <c r="C59" s="183"/>
      <c r="D59" s="183"/>
      <c r="E59" s="183"/>
      <c r="F59" s="184"/>
      <c r="G59" s="185"/>
      <c r="H59" s="185"/>
      <c r="I59" s="185"/>
      <c r="J59" s="185"/>
      <c r="K59" s="187"/>
      <c r="L59" s="187"/>
      <c r="M59" s="178"/>
      <c r="N59" s="182"/>
      <c r="P59" s="188"/>
      <c r="Q59" s="45"/>
      <c r="R59" s="189"/>
      <c r="S59" s="189"/>
    </row>
    <row r="60" spans="2:19" s="41" customFormat="1" ht="13.2">
      <c r="C60" s="46"/>
      <c r="D60" s="46"/>
      <c r="E60" s="46"/>
      <c r="J60" s="178"/>
    </row>
    <row r="61" spans="2:19" s="41" customFormat="1" ht="13.2">
      <c r="F61" s="176"/>
      <c r="I61" s="176"/>
      <c r="J61" s="180"/>
      <c r="K61" s="181"/>
      <c r="L61" s="176"/>
    </row>
    <row r="62" spans="2:19" s="41" customFormat="1" ht="13.2">
      <c r="B62" s="182"/>
      <c r="C62" s="183"/>
      <c r="D62" s="183"/>
      <c r="E62" s="183"/>
      <c r="F62" s="184"/>
      <c r="G62" s="185"/>
      <c r="H62" s="185"/>
      <c r="I62" s="185"/>
      <c r="J62" s="185"/>
      <c r="K62" s="187"/>
      <c r="L62" s="187"/>
      <c r="M62" s="178"/>
      <c r="N62" s="182"/>
      <c r="P62" s="188"/>
      <c r="Q62" s="45"/>
      <c r="R62" s="189"/>
      <c r="S62" s="189"/>
    </row>
    <row r="63" spans="2:19" s="41" customFormat="1" ht="13.2">
      <c r="B63" s="182"/>
      <c r="C63" s="183"/>
      <c r="D63" s="183"/>
      <c r="E63" s="183"/>
      <c r="F63" s="184"/>
      <c r="G63" s="185"/>
      <c r="H63" s="185"/>
      <c r="I63" s="185"/>
      <c r="J63" s="185"/>
      <c r="K63" s="187"/>
      <c r="L63" s="187"/>
      <c r="M63" s="178"/>
      <c r="N63" s="182"/>
      <c r="P63" s="188"/>
      <c r="Q63" s="45"/>
      <c r="R63" s="189"/>
      <c r="S63" s="189"/>
    </row>
    <row r="64" spans="2:19" s="41" customFormat="1" ht="13.2">
      <c r="B64" s="182"/>
      <c r="C64" s="183"/>
      <c r="D64" s="183"/>
      <c r="E64" s="183"/>
      <c r="F64" s="184"/>
      <c r="G64" s="185"/>
      <c r="H64" s="185"/>
      <c r="I64" s="185"/>
      <c r="J64" s="185"/>
      <c r="K64" s="187"/>
      <c r="L64" s="187"/>
      <c r="M64" s="178"/>
      <c r="N64" s="182"/>
      <c r="P64" s="188"/>
      <c r="Q64" s="45"/>
      <c r="R64" s="189"/>
      <c r="S64" s="189"/>
    </row>
    <row r="65" spans="2:19" s="41" customFormat="1" ht="13.2">
      <c r="B65" s="182"/>
      <c r="C65" s="183"/>
      <c r="D65" s="183"/>
      <c r="E65" s="183"/>
      <c r="F65" s="184"/>
      <c r="G65" s="185"/>
      <c r="H65" s="185"/>
      <c r="I65" s="185"/>
      <c r="J65" s="185"/>
      <c r="K65" s="187"/>
      <c r="L65" s="187"/>
      <c r="M65" s="178"/>
      <c r="N65" s="182"/>
      <c r="P65" s="188"/>
      <c r="Q65" s="45"/>
      <c r="R65" s="189"/>
      <c r="S65" s="189"/>
    </row>
    <row r="66" spans="2:19" s="41" customFormat="1" ht="13.2">
      <c r="B66" s="182"/>
      <c r="C66" s="183"/>
      <c r="D66" s="183"/>
      <c r="E66" s="183"/>
      <c r="F66" s="184"/>
      <c r="G66" s="185"/>
      <c r="H66" s="185"/>
      <c r="I66" s="185"/>
      <c r="J66" s="185"/>
      <c r="K66" s="187"/>
      <c r="L66" s="187"/>
      <c r="M66" s="178"/>
      <c r="N66" s="182"/>
      <c r="P66" s="188"/>
      <c r="Q66" s="45"/>
      <c r="R66" s="189"/>
      <c r="S66" s="189"/>
    </row>
    <row r="67" spans="2:19" s="41" customFormat="1" ht="13.2">
      <c r="B67" s="182"/>
      <c r="C67" s="183"/>
      <c r="D67" s="183"/>
      <c r="E67" s="183"/>
      <c r="F67" s="184"/>
      <c r="G67" s="185"/>
      <c r="H67" s="185"/>
      <c r="I67" s="185"/>
      <c r="J67" s="185"/>
      <c r="K67" s="187"/>
      <c r="L67" s="187"/>
      <c r="M67" s="178"/>
      <c r="N67" s="182"/>
      <c r="P67" s="188"/>
      <c r="Q67" s="45"/>
      <c r="R67" s="189"/>
      <c r="S67" s="189"/>
    </row>
    <row r="68" spans="2:19" s="41" customFormat="1" ht="13.2">
      <c r="B68" s="182"/>
      <c r="C68" s="183"/>
      <c r="D68" s="183"/>
      <c r="E68" s="183"/>
      <c r="F68" s="184"/>
      <c r="G68" s="185"/>
      <c r="H68" s="185"/>
      <c r="I68" s="185"/>
      <c r="J68" s="185"/>
      <c r="K68" s="187"/>
      <c r="L68" s="187"/>
      <c r="M68" s="178"/>
      <c r="N68" s="182"/>
      <c r="P68" s="188"/>
      <c r="Q68" s="45"/>
      <c r="R68" s="189"/>
      <c r="S68" s="189"/>
    </row>
    <row r="69" spans="2:19" s="41" customFormat="1" ht="13.2">
      <c r="B69" s="182"/>
      <c r="C69" s="183"/>
      <c r="D69" s="183"/>
      <c r="E69" s="183"/>
      <c r="F69" s="184"/>
      <c r="G69" s="185"/>
      <c r="H69" s="185"/>
      <c r="I69" s="185"/>
      <c r="J69" s="185"/>
      <c r="K69" s="187"/>
      <c r="L69" s="187"/>
      <c r="M69" s="178"/>
      <c r="N69" s="182"/>
      <c r="P69" s="188"/>
      <c r="Q69" s="45"/>
      <c r="R69" s="189"/>
      <c r="S69" s="189"/>
    </row>
    <row r="70" spans="2:19" s="41" customFormat="1" ht="13.2">
      <c r="B70" s="190"/>
      <c r="C70" s="183"/>
      <c r="D70" s="183"/>
      <c r="E70" s="183"/>
      <c r="F70" s="184"/>
      <c r="G70" s="185"/>
      <c r="H70" s="185"/>
      <c r="I70" s="185"/>
      <c r="J70" s="185"/>
      <c r="K70" s="187"/>
      <c r="L70" s="187"/>
      <c r="M70" s="178"/>
      <c r="N70" s="190"/>
      <c r="O70" s="189"/>
      <c r="P70" s="187"/>
      <c r="Q70" s="186"/>
      <c r="R70" s="189"/>
      <c r="S70" s="189"/>
    </row>
    <row r="71" spans="2:19" s="41" customFormat="1" ht="13.2">
      <c r="B71" s="182"/>
      <c r="C71" s="183"/>
      <c r="D71" s="183"/>
      <c r="E71" s="183"/>
      <c r="F71" s="184"/>
      <c r="G71" s="185"/>
      <c r="H71" s="185"/>
      <c r="I71" s="185"/>
      <c r="J71" s="185"/>
      <c r="K71" s="187"/>
      <c r="L71" s="187"/>
      <c r="M71" s="178"/>
      <c r="N71" s="182"/>
      <c r="P71" s="188"/>
      <c r="Q71" s="45"/>
      <c r="R71" s="189"/>
      <c r="S71" s="189"/>
    </row>
    <row r="72" spans="2:19" s="41" customFormat="1" ht="13.2">
      <c r="C72" s="46"/>
      <c r="D72" s="46"/>
      <c r="E72" s="46"/>
      <c r="J72" s="178"/>
    </row>
    <row r="73" spans="2:19" s="41" customFormat="1" ht="13.2">
      <c r="F73" s="176"/>
      <c r="I73" s="176"/>
      <c r="J73" s="180"/>
      <c r="K73" s="181"/>
      <c r="L73" s="176"/>
    </row>
    <row r="74" spans="2:19" s="41" customFormat="1" ht="13.2">
      <c r="B74" s="182"/>
      <c r="C74" s="183"/>
      <c r="D74" s="183"/>
      <c r="E74" s="183"/>
      <c r="F74" s="184"/>
      <c r="G74" s="185"/>
      <c r="H74" s="185"/>
      <c r="I74" s="185"/>
      <c r="J74" s="185"/>
      <c r="K74" s="187"/>
      <c r="L74" s="187"/>
      <c r="M74" s="178"/>
      <c r="N74" s="182"/>
      <c r="P74" s="188"/>
      <c r="Q74" s="45"/>
      <c r="R74" s="189"/>
      <c r="S74" s="189"/>
    </row>
    <row r="75" spans="2:19" s="41" customFormat="1" ht="13.2">
      <c r="B75" s="182"/>
      <c r="C75" s="183"/>
      <c r="D75" s="183"/>
      <c r="E75" s="183"/>
      <c r="F75" s="184"/>
      <c r="G75" s="185"/>
      <c r="H75" s="185"/>
      <c r="I75" s="185"/>
      <c r="J75" s="185"/>
      <c r="K75" s="187"/>
      <c r="L75" s="187"/>
      <c r="M75" s="178"/>
      <c r="N75" s="182"/>
      <c r="P75" s="188"/>
      <c r="Q75" s="45"/>
      <c r="R75" s="189"/>
      <c r="S75" s="189"/>
    </row>
    <row r="76" spans="2:19" s="41" customFormat="1" ht="13.2">
      <c r="B76" s="182"/>
      <c r="C76" s="183"/>
      <c r="D76" s="183"/>
      <c r="E76" s="183"/>
      <c r="F76" s="184"/>
      <c r="G76" s="185"/>
      <c r="H76" s="185"/>
      <c r="I76" s="185"/>
      <c r="J76" s="185"/>
      <c r="K76" s="187"/>
      <c r="L76" s="187"/>
      <c r="M76" s="178"/>
      <c r="N76" s="182"/>
      <c r="P76" s="188"/>
      <c r="Q76" s="45"/>
      <c r="R76" s="189"/>
      <c r="S76" s="189"/>
    </row>
    <row r="77" spans="2:19" s="41" customFormat="1" ht="13.2">
      <c r="B77" s="182"/>
      <c r="C77" s="183"/>
      <c r="D77" s="183"/>
      <c r="E77" s="183"/>
      <c r="F77" s="184"/>
      <c r="G77" s="185"/>
      <c r="H77" s="185"/>
      <c r="I77" s="185"/>
      <c r="J77" s="185"/>
      <c r="K77" s="187"/>
      <c r="L77" s="187"/>
      <c r="M77" s="178"/>
      <c r="N77" s="182"/>
      <c r="P77" s="188"/>
      <c r="Q77" s="45"/>
      <c r="R77" s="189"/>
      <c r="S77" s="189"/>
    </row>
    <row r="78" spans="2:19" s="41" customFormat="1" ht="13.2">
      <c r="B78" s="182"/>
      <c r="C78" s="183"/>
      <c r="D78" s="183"/>
      <c r="E78" s="183"/>
      <c r="F78" s="184"/>
      <c r="G78" s="185"/>
      <c r="H78" s="185"/>
      <c r="I78" s="185"/>
      <c r="J78" s="185"/>
      <c r="K78" s="187"/>
      <c r="L78" s="187"/>
      <c r="M78" s="178"/>
      <c r="N78" s="182"/>
      <c r="P78" s="188"/>
      <c r="Q78" s="45"/>
      <c r="R78" s="189"/>
      <c r="S78" s="189"/>
    </row>
    <row r="79" spans="2:19" s="41" customFormat="1" ht="13.2">
      <c r="B79" s="182"/>
      <c r="C79" s="183"/>
      <c r="D79" s="183"/>
      <c r="E79" s="183"/>
      <c r="F79" s="184"/>
      <c r="G79" s="185"/>
      <c r="H79" s="185"/>
      <c r="I79" s="185"/>
      <c r="J79" s="185"/>
      <c r="K79" s="187"/>
      <c r="L79" s="187"/>
      <c r="M79" s="178"/>
      <c r="N79" s="182"/>
      <c r="P79" s="188"/>
      <c r="Q79" s="45"/>
      <c r="R79" s="189"/>
      <c r="S79" s="189"/>
    </row>
    <row r="80" spans="2:19" s="41" customFormat="1" ht="13.2">
      <c r="B80" s="182"/>
      <c r="C80" s="183"/>
      <c r="D80" s="183"/>
      <c r="E80" s="183"/>
      <c r="F80" s="184"/>
      <c r="G80" s="185"/>
      <c r="H80" s="185"/>
      <c r="I80" s="185"/>
      <c r="J80" s="185"/>
      <c r="K80" s="187"/>
      <c r="L80" s="187"/>
      <c r="M80" s="178"/>
      <c r="N80" s="182"/>
      <c r="P80" s="188"/>
      <c r="Q80" s="45"/>
      <c r="R80" s="189"/>
      <c r="S80" s="189"/>
    </row>
    <row r="81" spans="2:19" s="41" customFormat="1" ht="13.2">
      <c r="B81" s="182"/>
      <c r="C81" s="183"/>
      <c r="D81" s="183"/>
      <c r="E81" s="183"/>
      <c r="F81" s="184"/>
      <c r="G81" s="185"/>
      <c r="H81" s="185"/>
      <c r="I81" s="185"/>
      <c r="J81" s="185"/>
      <c r="K81" s="187"/>
      <c r="L81" s="187"/>
      <c r="M81" s="178"/>
      <c r="N81" s="182"/>
      <c r="P81" s="188"/>
      <c r="Q81" s="45"/>
      <c r="R81" s="189"/>
      <c r="S81" s="189"/>
    </row>
    <row r="82" spans="2:19" s="41" customFormat="1" ht="13.2">
      <c r="B82" s="182"/>
      <c r="C82" s="183"/>
      <c r="D82" s="183"/>
      <c r="E82" s="183"/>
      <c r="F82" s="184"/>
      <c r="G82" s="185"/>
      <c r="H82" s="185"/>
      <c r="I82" s="185"/>
      <c r="J82" s="185"/>
      <c r="K82" s="187"/>
      <c r="L82" s="187"/>
      <c r="M82" s="178"/>
      <c r="N82" s="190"/>
      <c r="O82" s="189"/>
      <c r="P82" s="187"/>
      <c r="Q82" s="186"/>
      <c r="R82" s="189"/>
      <c r="S82" s="189"/>
    </row>
    <row r="83" spans="2:19" s="41" customFormat="1" ht="13.2">
      <c r="B83" s="182"/>
      <c r="C83" s="183"/>
      <c r="D83" s="183"/>
      <c r="E83" s="183"/>
      <c r="F83" s="184"/>
      <c r="G83" s="185"/>
      <c r="H83" s="185"/>
      <c r="I83" s="185"/>
      <c r="J83" s="185"/>
      <c r="K83" s="187"/>
      <c r="L83" s="187"/>
      <c r="M83" s="178"/>
      <c r="N83" s="182"/>
      <c r="P83" s="188"/>
      <c r="Q83" s="45"/>
      <c r="R83" s="189"/>
      <c r="S83" s="189"/>
    </row>
  </sheetData>
  <printOptions horizontalCentered="1"/>
  <pageMargins left="0.35433070866141736" right="0" top="0.51181102362204722" bottom="0.19685039370078741" header="0.19685039370078741" footer="0.19685039370078741"/>
  <pageSetup orientation="landscape" horizontalDpi="300" verticalDpi="300" r:id="rId1"/>
  <headerFooter>
    <oddHeader>&amp;L&amp;"Arial,Negrita"&amp;12&amp;KFF0000Caso B:&amp;"Arial,Normal"&amp;K000000 Fuente continua de un contaminante conservativo&amp;RFecha de impresión: &amp;D</oddHeader>
    <oddFooter>&amp;L&amp;Z&amp;F
Hoja: &amp;A</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83"/>
  <sheetViews>
    <sheetView showGridLines="0" showRowColHeaders="0" zoomScale="150" zoomScaleNormal="150" workbookViewId="0"/>
  </sheetViews>
  <sheetFormatPr baseColWidth="10" defaultColWidth="17.44140625" defaultRowHeight="15"/>
  <cols>
    <col min="1" max="4" width="17.5546875" style="3" customWidth="1"/>
    <col min="5" max="5" width="13.5546875" style="3" customWidth="1"/>
    <col min="6" max="6" width="17.5546875" style="3" customWidth="1"/>
    <col min="7" max="7" width="17.5546875" style="174" customWidth="1"/>
    <col min="8" max="24" width="17.5546875" style="3" customWidth="1"/>
    <col min="25" max="25" width="17.44140625" style="3" customWidth="1"/>
    <col min="26" max="16384" width="17.44140625" style="3"/>
  </cols>
  <sheetData>
    <row r="1" ht="51.75" customHeight="1"/>
    <row r="6" ht="21.75" customHeight="1"/>
    <row r="23" ht="21" customHeight="1"/>
    <row r="29" ht="19.5" customHeight="1"/>
    <row r="33" spans="1:17" ht="17.25" customHeight="1"/>
    <row r="34" spans="1:17" ht="18.75" customHeight="1"/>
    <row r="35" spans="1:17" ht="18" customHeight="1"/>
    <row r="37" spans="1:17" s="41" customFormat="1" ht="13.2">
      <c r="C37" s="176"/>
      <c r="F37" s="176"/>
      <c r="G37" s="180"/>
      <c r="H37" s="181"/>
      <c r="I37" s="176"/>
    </row>
    <row r="38" spans="1:17" s="41" customFormat="1" ht="13.2">
      <c r="A38" s="183"/>
      <c r="B38" s="183"/>
      <c r="C38" s="184"/>
      <c r="D38" s="185"/>
      <c r="E38" s="185"/>
      <c r="F38" s="185"/>
      <c r="G38" s="185"/>
      <c r="H38" s="186"/>
      <c r="I38" s="187"/>
      <c r="J38" s="178"/>
      <c r="K38" s="182"/>
      <c r="M38" s="188"/>
      <c r="N38" s="45"/>
      <c r="O38" s="189"/>
      <c r="P38" s="189"/>
      <c r="Q38" s="188"/>
    </row>
    <row r="39" spans="1:17" s="41" customFormat="1" ht="13.2">
      <c r="A39" s="183"/>
      <c r="B39" s="183"/>
      <c r="C39" s="184"/>
      <c r="D39" s="185"/>
      <c r="E39" s="185"/>
      <c r="F39" s="185"/>
      <c r="G39" s="185"/>
      <c r="H39" s="186"/>
      <c r="I39" s="187"/>
      <c r="J39" s="178"/>
      <c r="K39" s="182"/>
      <c r="M39" s="188"/>
      <c r="N39" s="45"/>
      <c r="O39" s="189"/>
      <c r="P39" s="189"/>
      <c r="Q39" s="45"/>
    </row>
    <row r="40" spans="1:17" s="41" customFormat="1" ht="13.2">
      <c r="A40" s="183"/>
      <c r="B40" s="183"/>
      <c r="C40" s="184"/>
      <c r="D40" s="185"/>
      <c r="E40" s="185"/>
      <c r="F40" s="185"/>
      <c r="G40" s="185"/>
      <c r="H40" s="186"/>
      <c r="I40" s="187"/>
      <c r="J40" s="178"/>
      <c r="K40" s="182"/>
      <c r="M40" s="188"/>
      <c r="N40" s="45"/>
      <c r="O40" s="189"/>
      <c r="P40" s="189"/>
      <c r="Q40" s="188"/>
    </row>
    <row r="41" spans="1:17" s="41" customFormat="1" ht="13.2">
      <c r="A41" s="183"/>
      <c r="B41" s="183"/>
      <c r="C41" s="184"/>
      <c r="D41" s="185"/>
      <c r="E41" s="185"/>
      <c r="F41" s="185"/>
      <c r="G41" s="185"/>
      <c r="H41" s="186"/>
      <c r="I41" s="187"/>
      <c r="J41" s="178"/>
      <c r="K41" s="182"/>
      <c r="M41" s="188"/>
      <c r="N41" s="45"/>
      <c r="O41" s="189"/>
      <c r="P41" s="189"/>
      <c r="Q41" s="188"/>
    </row>
    <row r="42" spans="1:17" s="41" customFormat="1" ht="13.2">
      <c r="A42" s="183"/>
      <c r="B42" s="183"/>
      <c r="C42" s="184"/>
      <c r="D42" s="185"/>
      <c r="E42" s="185"/>
      <c r="F42" s="185"/>
      <c r="G42" s="185"/>
      <c r="H42" s="186"/>
      <c r="I42" s="187"/>
      <c r="J42" s="178"/>
      <c r="K42" s="182"/>
      <c r="M42" s="188"/>
      <c r="N42" s="45"/>
      <c r="O42" s="189"/>
      <c r="P42" s="189"/>
      <c r="Q42" s="188"/>
    </row>
    <row r="43" spans="1:17" s="41" customFormat="1" ht="13.2">
      <c r="A43" s="183"/>
      <c r="B43" s="183"/>
      <c r="C43" s="184"/>
      <c r="D43" s="185"/>
      <c r="E43" s="185"/>
      <c r="F43" s="185"/>
      <c r="G43" s="185"/>
      <c r="H43" s="186"/>
      <c r="I43" s="187"/>
      <c r="J43" s="178"/>
      <c r="K43" s="182"/>
      <c r="M43" s="188"/>
      <c r="N43" s="45"/>
      <c r="O43" s="189"/>
      <c r="P43" s="189"/>
      <c r="Q43" s="188"/>
    </row>
    <row r="44" spans="1:17" s="41" customFormat="1" ht="13.2">
      <c r="A44" s="183"/>
      <c r="B44" s="183"/>
      <c r="C44" s="184"/>
      <c r="D44" s="185"/>
      <c r="E44" s="185"/>
      <c r="F44" s="185"/>
      <c r="G44" s="185"/>
      <c r="H44" s="186"/>
      <c r="I44" s="187"/>
      <c r="J44" s="178"/>
      <c r="K44" s="182"/>
      <c r="M44" s="188"/>
      <c r="N44" s="45"/>
      <c r="O44" s="189"/>
      <c r="P44" s="189"/>
      <c r="Q44" s="188"/>
    </row>
    <row r="45" spans="1:17" s="41" customFormat="1" ht="13.2">
      <c r="A45" s="183"/>
      <c r="B45" s="183"/>
      <c r="C45" s="184"/>
      <c r="D45" s="185"/>
      <c r="E45" s="185"/>
      <c r="F45" s="185"/>
      <c r="G45" s="185"/>
      <c r="H45" s="186"/>
      <c r="I45" s="187"/>
      <c r="J45" s="178"/>
      <c r="K45" s="182"/>
      <c r="M45" s="188"/>
      <c r="N45" s="45"/>
      <c r="O45" s="189"/>
      <c r="P45" s="189"/>
      <c r="Q45" s="188"/>
    </row>
    <row r="46" spans="1:17" s="189" customFormat="1" ht="13.2">
      <c r="A46" s="183"/>
      <c r="B46" s="183"/>
      <c r="C46" s="184"/>
      <c r="D46" s="185"/>
      <c r="E46" s="185"/>
      <c r="F46" s="185"/>
      <c r="G46" s="185"/>
      <c r="H46" s="186"/>
      <c r="I46" s="187"/>
      <c r="J46" s="178"/>
      <c r="K46" s="190"/>
      <c r="M46" s="187"/>
      <c r="N46" s="186"/>
      <c r="Q46" s="187"/>
    </row>
    <row r="47" spans="1:17" s="41" customFormat="1" ht="13.2">
      <c r="A47" s="183"/>
      <c r="B47" s="183"/>
      <c r="C47" s="184"/>
      <c r="D47" s="185"/>
      <c r="E47" s="185"/>
      <c r="F47" s="185"/>
      <c r="G47" s="185"/>
      <c r="H47" s="186"/>
      <c r="I47" s="187"/>
      <c r="J47" s="178"/>
      <c r="K47" s="182"/>
      <c r="M47" s="188"/>
      <c r="N47" s="45"/>
      <c r="O47" s="189"/>
      <c r="P47" s="189"/>
      <c r="Q47" s="188"/>
    </row>
    <row r="48" spans="1:17" s="41" customFormat="1" ht="13.2">
      <c r="A48" s="46"/>
      <c r="B48" s="46"/>
      <c r="G48" s="178"/>
      <c r="O48" s="189"/>
      <c r="P48" s="189"/>
    </row>
    <row r="49" spans="1:16" s="41" customFormat="1" ht="13.2">
      <c r="C49" s="176"/>
      <c r="F49" s="176"/>
      <c r="G49" s="180"/>
      <c r="H49" s="181"/>
      <c r="I49" s="176"/>
    </row>
    <row r="50" spans="1:16" s="41" customFormat="1" ht="13.2">
      <c r="A50" s="183"/>
      <c r="B50" s="183"/>
      <c r="C50" s="184"/>
      <c r="D50" s="185"/>
      <c r="E50" s="185"/>
      <c r="F50" s="185"/>
      <c r="G50" s="185"/>
      <c r="H50" s="187"/>
      <c r="I50" s="187"/>
      <c r="J50" s="178"/>
      <c r="K50" s="182"/>
      <c r="M50" s="188"/>
      <c r="N50" s="45"/>
      <c r="O50" s="189"/>
      <c r="P50" s="189"/>
    </row>
    <row r="51" spans="1:16" s="41" customFormat="1" ht="13.2">
      <c r="A51" s="183"/>
      <c r="B51" s="183"/>
      <c r="C51" s="184"/>
      <c r="D51" s="185"/>
      <c r="E51" s="185"/>
      <c r="F51" s="185"/>
      <c r="G51" s="185"/>
      <c r="H51" s="187"/>
      <c r="I51" s="187"/>
      <c r="J51" s="178"/>
      <c r="K51" s="182"/>
      <c r="M51" s="178"/>
      <c r="N51" s="45"/>
      <c r="O51" s="189"/>
      <c r="P51" s="189"/>
    </row>
    <row r="52" spans="1:16" s="41" customFormat="1" ht="13.2">
      <c r="A52" s="183"/>
      <c r="B52" s="183"/>
      <c r="C52" s="184"/>
      <c r="D52" s="185"/>
      <c r="E52" s="185"/>
      <c r="F52" s="185"/>
      <c r="G52" s="185"/>
      <c r="H52" s="187"/>
      <c r="I52" s="187"/>
      <c r="J52" s="178"/>
      <c r="K52" s="182"/>
      <c r="M52" s="188"/>
      <c r="N52" s="45"/>
      <c r="O52" s="189"/>
      <c r="P52" s="189"/>
    </row>
    <row r="53" spans="1:16" s="41" customFormat="1" ht="13.2">
      <c r="A53" s="183"/>
      <c r="B53" s="183"/>
      <c r="C53" s="184"/>
      <c r="D53" s="185"/>
      <c r="E53" s="185"/>
      <c r="F53" s="185"/>
      <c r="G53" s="185"/>
      <c r="H53" s="187"/>
      <c r="I53" s="187"/>
      <c r="J53" s="178"/>
      <c r="K53" s="182"/>
      <c r="M53" s="188"/>
      <c r="N53" s="45"/>
      <c r="O53" s="189"/>
      <c r="P53" s="191"/>
    </row>
    <row r="54" spans="1:16" s="41" customFormat="1" ht="13.2">
      <c r="A54" s="183"/>
      <c r="B54" s="183"/>
      <c r="C54" s="184"/>
      <c r="D54" s="185"/>
      <c r="E54" s="185"/>
      <c r="F54" s="185"/>
      <c r="G54" s="185"/>
      <c r="H54" s="187"/>
      <c r="I54" s="187"/>
      <c r="J54" s="178"/>
      <c r="K54" s="182"/>
      <c r="M54" s="188"/>
      <c r="N54" s="45"/>
      <c r="O54" s="189"/>
      <c r="P54" s="189"/>
    </row>
    <row r="55" spans="1:16" s="41" customFormat="1" ht="13.2">
      <c r="A55" s="183"/>
      <c r="B55" s="183"/>
      <c r="C55" s="184"/>
      <c r="D55" s="185"/>
      <c r="E55" s="185"/>
      <c r="F55" s="185"/>
      <c r="G55" s="185"/>
      <c r="H55" s="187"/>
      <c r="I55" s="187"/>
      <c r="J55" s="178"/>
      <c r="K55" s="182"/>
      <c r="M55" s="188"/>
      <c r="N55" s="45"/>
      <c r="O55" s="189"/>
      <c r="P55" s="189"/>
    </row>
    <row r="56" spans="1:16" s="41" customFormat="1" ht="13.2">
      <c r="A56" s="183"/>
      <c r="B56" s="183"/>
      <c r="C56" s="184"/>
      <c r="D56" s="185"/>
      <c r="E56" s="185"/>
      <c r="F56" s="185"/>
      <c r="G56" s="185"/>
      <c r="H56" s="187"/>
      <c r="I56" s="187"/>
      <c r="J56" s="178"/>
      <c r="K56" s="182"/>
      <c r="M56" s="188"/>
      <c r="N56" s="45"/>
      <c r="O56" s="189"/>
      <c r="P56" s="189"/>
    </row>
    <row r="57" spans="1:16" s="41" customFormat="1" ht="13.2">
      <c r="A57" s="183"/>
      <c r="B57" s="183"/>
      <c r="C57" s="184"/>
      <c r="D57" s="185"/>
      <c r="E57" s="185"/>
      <c r="F57" s="185"/>
      <c r="G57" s="185"/>
      <c r="H57" s="187"/>
      <c r="I57" s="187"/>
      <c r="J57" s="178"/>
      <c r="K57" s="182"/>
      <c r="M57" s="188"/>
      <c r="N57" s="45"/>
      <c r="O57" s="189"/>
      <c r="P57" s="189"/>
    </row>
    <row r="58" spans="1:16" s="41" customFormat="1" ht="13.2">
      <c r="A58" s="183"/>
      <c r="B58" s="183"/>
      <c r="C58" s="184"/>
      <c r="D58" s="185"/>
      <c r="E58" s="185"/>
      <c r="F58" s="185"/>
      <c r="G58" s="185"/>
      <c r="H58" s="187"/>
      <c r="I58" s="187"/>
      <c r="J58" s="178"/>
      <c r="K58" s="190"/>
      <c r="L58" s="189"/>
      <c r="M58" s="187"/>
      <c r="N58" s="186"/>
      <c r="O58" s="189"/>
      <c r="P58" s="189"/>
    </row>
    <row r="59" spans="1:16" s="41" customFormat="1" ht="13.2">
      <c r="A59" s="183"/>
      <c r="B59" s="183"/>
      <c r="C59" s="184"/>
      <c r="D59" s="185"/>
      <c r="E59" s="185"/>
      <c r="F59" s="185"/>
      <c r="G59" s="185"/>
      <c r="H59" s="187"/>
      <c r="I59" s="187"/>
      <c r="J59" s="178"/>
      <c r="K59" s="182"/>
      <c r="M59" s="188"/>
      <c r="N59" s="45"/>
      <c r="O59" s="189"/>
      <c r="P59" s="189"/>
    </row>
    <row r="60" spans="1:16" s="41" customFormat="1" ht="13.2">
      <c r="A60" s="46"/>
      <c r="B60" s="46"/>
      <c r="G60" s="178"/>
    </row>
    <row r="61" spans="1:16" s="41" customFormat="1" ht="13.2">
      <c r="C61" s="176"/>
      <c r="F61" s="176"/>
      <c r="G61" s="180"/>
      <c r="H61" s="181"/>
      <c r="I61" s="176"/>
    </row>
    <row r="62" spans="1:16" s="41" customFormat="1" ht="13.2">
      <c r="A62" s="183"/>
      <c r="B62" s="183"/>
      <c r="C62" s="184"/>
      <c r="D62" s="185"/>
      <c r="E62" s="185"/>
      <c r="F62" s="185"/>
      <c r="G62" s="185"/>
      <c r="H62" s="187"/>
      <c r="I62" s="187"/>
      <c r="J62" s="178"/>
      <c r="K62" s="182"/>
      <c r="M62" s="188"/>
      <c r="N62" s="45"/>
      <c r="O62" s="189"/>
      <c r="P62" s="189"/>
    </row>
    <row r="63" spans="1:16" s="41" customFormat="1" ht="13.2">
      <c r="A63" s="183"/>
      <c r="B63" s="183"/>
      <c r="C63" s="184"/>
      <c r="D63" s="185"/>
      <c r="E63" s="185"/>
      <c r="F63" s="185"/>
      <c r="G63" s="185"/>
      <c r="H63" s="187"/>
      <c r="I63" s="187"/>
      <c r="J63" s="178"/>
      <c r="K63" s="182"/>
      <c r="M63" s="188"/>
      <c r="N63" s="45"/>
      <c r="O63" s="189"/>
      <c r="P63" s="189"/>
    </row>
    <row r="64" spans="1:16" s="41" customFormat="1" ht="13.2">
      <c r="A64" s="183"/>
      <c r="B64" s="183"/>
      <c r="C64" s="184"/>
      <c r="D64" s="185"/>
      <c r="E64" s="185"/>
      <c r="F64" s="185"/>
      <c r="G64" s="185"/>
      <c r="H64" s="187"/>
      <c r="I64" s="187"/>
      <c r="J64" s="178"/>
      <c r="K64" s="182"/>
      <c r="M64" s="188"/>
      <c r="N64" s="45"/>
      <c r="O64" s="189"/>
      <c r="P64" s="189"/>
    </row>
    <row r="65" spans="1:16" s="41" customFormat="1" ht="13.2">
      <c r="A65" s="183"/>
      <c r="B65" s="183"/>
      <c r="C65" s="184"/>
      <c r="D65" s="185"/>
      <c r="E65" s="185"/>
      <c r="F65" s="185"/>
      <c r="G65" s="185"/>
      <c r="H65" s="187"/>
      <c r="I65" s="187"/>
      <c r="J65" s="178"/>
      <c r="K65" s="182"/>
      <c r="M65" s="188"/>
      <c r="N65" s="45"/>
      <c r="O65" s="189"/>
      <c r="P65" s="189"/>
    </row>
    <row r="66" spans="1:16" s="41" customFormat="1" ht="13.2">
      <c r="A66" s="183"/>
      <c r="B66" s="183"/>
      <c r="C66" s="184"/>
      <c r="D66" s="185"/>
      <c r="E66" s="185"/>
      <c r="F66" s="185"/>
      <c r="G66" s="185"/>
      <c r="H66" s="187"/>
      <c r="I66" s="187"/>
      <c r="J66" s="178"/>
      <c r="K66" s="182"/>
      <c r="M66" s="188"/>
      <c r="N66" s="45"/>
      <c r="O66" s="189"/>
      <c r="P66" s="189"/>
    </row>
    <row r="67" spans="1:16" s="41" customFormat="1" ht="13.2">
      <c r="A67" s="183"/>
      <c r="B67" s="183"/>
      <c r="C67" s="184"/>
      <c r="D67" s="185"/>
      <c r="E67" s="185"/>
      <c r="F67" s="185"/>
      <c r="G67" s="185"/>
      <c r="H67" s="187"/>
      <c r="I67" s="187"/>
      <c r="J67" s="178"/>
      <c r="K67" s="182"/>
      <c r="M67" s="188"/>
      <c r="N67" s="45"/>
      <c r="O67" s="189"/>
      <c r="P67" s="189"/>
    </row>
    <row r="68" spans="1:16" s="41" customFormat="1" ht="13.2">
      <c r="A68" s="183"/>
      <c r="B68" s="183"/>
      <c r="C68" s="184"/>
      <c r="D68" s="185"/>
      <c r="E68" s="185"/>
      <c r="F68" s="185"/>
      <c r="G68" s="185"/>
      <c r="H68" s="187"/>
      <c r="I68" s="187"/>
      <c r="J68" s="178"/>
      <c r="K68" s="182"/>
      <c r="M68" s="188"/>
      <c r="N68" s="45"/>
      <c r="O68" s="189"/>
      <c r="P68" s="189"/>
    </row>
    <row r="69" spans="1:16" s="41" customFormat="1" ht="13.2">
      <c r="A69" s="183"/>
      <c r="B69" s="183"/>
      <c r="C69" s="184"/>
      <c r="D69" s="185"/>
      <c r="E69" s="185"/>
      <c r="F69" s="185"/>
      <c r="G69" s="185"/>
      <c r="H69" s="187"/>
      <c r="I69" s="187"/>
      <c r="J69" s="178"/>
      <c r="K69" s="182"/>
      <c r="M69" s="188"/>
      <c r="N69" s="45"/>
      <c r="O69" s="189"/>
      <c r="P69" s="189"/>
    </row>
    <row r="70" spans="1:16" s="41" customFormat="1" ht="13.2">
      <c r="A70" s="183"/>
      <c r="B70" s="183"/>
      <c r="C70" s="184"/>
      <c r="D70" s="185"/>
      <c r="E70" s="185"/>
      <c r="F70" s="185"/>
      <c r="G70" s="185"/>
      <c r="H70" s="187"/>
      <c r="I70" s="187"/>
      <c r="J70" s="178"/>
      <c r="K70" s="190"/>
      <c r="L70" s="189"/>
      <c r="M70" s="187"/>
      <c r="N70" s="186"/>
      <c r="O70" s="189"/>
      <c r="P70" s="189"/>
    </row>
    <row r="71" spans="1:16" s="41" customFormat="1" ht="13.2">
      <c r="A71" s="183"/>
      <c r="B71" s="183"/>
      <c r="C71" s="184"/>
      <c r="D71" s="185"/>
      <c r="E71" s="185"/>
      <c r="F71" s="185"/>
      <c r="G71" s="185"/>
      <c r="H71" s="187"/>
      <c r="I71" s="187"/>
      <c r="J71" s="178"/>
      <c r="K71" s="182"/>
      <c r="M71" s="188"/>
      <c r="N71" s="45"/>
      <c r="O71" s="189"/>
      <c r="P71" s="189"/>
    </row>
    <row r="72" spans="1:16" s="41" customFormat="1" ht="13.2">
      <c r="A72" s="46"/>
      <c r="B72" s="46"/>
      <c r="G72" s="178"/>
    </row>
    <row r="73" spans="1:16" s="41" customFormat="1" ht="13.2">
      <c r="C73" s="176"/>
      <c r="F73" s="176"/>
      <c r="G73" s="180"/>
      <c r="H73" s="181"/>
      <c r="I73" s="176"/>
    </row>
    <row r="74" spans="1:16" s="41" customFormat="1" ht="13.2">
      <c r="A74" s="183"/>
      <c r="B74" s="183"/>
      <c r="C74" s="184"/>
      <c r="D74" s="185"/>
      <c r="E74" s="185"/>
      <c r="F74" s="185"/>
      <c r="G74" s="185"/>
      <c r="H74" s="187"/>
      <c r="I74" s="187"/>
      <c r="J74" s="178"/>
      <c r="K74" s="182"/>
      <c r="M74" s="188"/>
      <c r="N74" s="45"/>
      <c r="O74" s="189"/>
      <c r="P74" s="189"/>
    </row>
    <row r="75" spans="1:16" s="41" customFormat="1" ht="13.2">
      <c r="A75" s="183"/>
      <c r="B75" s="183"/>
      <c r="C75" s="184"/>
      <c r="D75" s="185"/>
      <c r="E75" s="185"/>
      <c r="F75" s="185"/>
      <c r="G75" s="185"/>
      <c r="H75" s="187"/>
      <c r="I75" s="187"/>
      <c r="J75" s="178"/>
      <c r="K75" s="182"/>
      <c r="M75" s="188"/>
      <c r="N75" s="45"/>
      <c r="O75" s="189"/>
      <c r="P75" s="189"/>
    </row>
    <row r="76" spans="1:16" s="41" customFormat="1" ht="13.2">
      <c r="A76" s="183"/>
      <c r="B76" s="183"/>
      <c r="C76" s="184"/>
      <c r="D76" s="185"/>
      <c r="E76" s="185"/>
      <c r="F76" s="185"/>
      <c r="G76" s="185"/>
      <c r="H76" s="187"/>
      <c r="I76" s="187"/>
      <c r="J76" s="178"/>
      <c r="K76" s="182"/>
      <c r="M76" s="188"/>
      <c r="N76" s="45"/>
      <c r="O76" s="189"/>
      <c r="P76" s="189"/>
    </row>
    <row r="77" spans="1:16" s="41" customFormat="1" ht="13.2">
      <c r="A77" s="183"/>
      <c r="B77" s="183"/>
      <c r="C77" s="184"/>
      <c r="D77" s="185"/>
      <c r="E77" s="185"/>
      <c r="F77" s="185"/>
      <c r="G77" s="185"/>
      <c r="H77" s="187"/>
      <c r="I77" s="187"/>
      <c r="J77" s="178"/>
      <c r="K77" s="182"/>
      <c r="M77" s="188"/>
      <c r="N77" s="45"/>
      <c r="O77" s="189"/>
      <c r="P77" s="189"/>
    </row>
    <row r="78" spans="1:16" s="41" customFormat="1" ht="13.2">
      <c r="A78" s="183"/>
      <c r="B78" s="183"/>
      <c r="C78" s="184"/>
      <c r="D78" s="185"/>
      <c r="E78" s="185"/>
      <c r="F78" s="185"/>
      <c r="G78" s="185"/>
      <c r="H78" s="187"/>
      <c r="I78" s="187"/>
      <c r="J78" s="178"/>
      <c r="K78" s="182"/>
      <c r="M78" s="188"/>
      <c r="N78" s="45"/>
      <c r="O78" s="189"/>
      <c r="P78" s="189"/>
    </row>
    <row r="79" spans="1:16" s="41" customFormat="1" ht="13.2">
      <c r="A79" s="183"/>
      <c r="B79" s="183"/>
      <c r="C79" s="184"/>
      <c r="D79" s="185"/>
      <c r="E79" s="185"/>
      <c r="F79" s="185"/>
      <c r="G79" s="185"/>
      <c r="H79" s="187"/>
      <c r="I79" s="187"/>
      <c r="J79" s="178"/>
      <c r="K79" s="182"/>
      <c r="M79" s="188"/>
      <c r="N79" s="45"/>
      <c r="O79" s="189"/>
      <c r="P79" s="189"/>
    </row>
    <row r="80" spans="1:16" s="41" customFormat="1" ht="13.2">
      <c r="A80" s="183"/>
      <c r="B80" s="183"/>
      <c r="C80" s="184"/>
      <c r="D80" s="185"/>
      <c r="E80" s="185"/>
      <c r="F80" s="185"/>
      <c r="G80" s="185"/>
      <c r="H80" s="187"/>
      <c r="I80" s="187"/>
      <c r="J80" s="178"/>
      <c r="K80" s="182"/>
      <c r="M80" s="188"/>
      <c r="N80" s="45"/>
      <c r="O80" s="189"/>
      <c r="P80" s="189"/>
    </row>
    <row r="81" spans="1:16" s="41" customFormat="1" ht="13.2">
      <c r="A81" s="183"/>
      <c r="B81" s="183"/>
      <c r="C81" s="184"/>
      <c r="D81" s="185"/>
      <c r="E81" s="185"/>
      <c r="F81" s="185"/>
      <c r="G81" s="185"/>
      <c r="H81" s="187"/>
      <c r="I81" s="187"/>
      <c r="J81" s="178"/>
      <c r="K81" s="182"/>
      <c r="M81" s="188"/>
      <c r="N81" s="45"/>
      <c r="O81" s="189"/>
      <c r="P81" s="189"/>
    </row>
    <row r="82" spans="1:16" s="41" customFormat="1" ht="13.2">
      <c r="A82" s="183"/>
      <c r="B82" s="183"/>
      <c r="C82" s="184"/>
      <c r="D82" s="185"/>
      <c r="E82" s="185"/>
      <c r="F82" s="185"/>
      <c r="G82" s="185"/>
      <c r="H82" s="187"/>
      <c r="I82" s="187"/>
      <c r="J82" s="178"/>
      <c r="K82" s="190"/>
      <c r="L82" s="189"/>
      <c r="M82" s="187"/>
      <c r="N82" s="186"/>
      <c r="O82" s="189"/>
      <c r="P82" s="189"/>
    </row>
    <row r="83" spans="1:16" s="41" customFormat="1" ht="13.2">
      <c r="A83" s="183"/>
      <c r="B83" s="183"/>
      <c r="C83" s="184"/>
      <c r="D83" s="185"/>
      <c r="E83" s="185"/>
      <c r="F83" s="185"/>
      <c r="G83" s="185"/>
      <c r="H83" s="187"/>
      <c r="I83" s="187"/>
      <c r="J83" s="178"/>
      <c r="K83" s="182"/>
      <c r="M83" s="188"/>
      <c r="N83" s="45"/>
      <c r="O83" s="189"/>
      <c r="P83" s="189"/>
    </row>
  </sheetData>
  <printOptions horizontalCentered="1"/>
  <pageMargins left="0.35433070866141736" right="0" top="0.51181102362204722" bottom="0.19685039370078741" header="0.19685039370078741" footer="0.19685039370078741"/>
  <pageSetup orientation="landscape" horizontalDpi="300" verticalDpi="300" r:id="rId1"/>
  <headerFooter>
    <oddHeader>&amp;L&amp;"Arial,Negrita"&amp;12&amp;KFF0000Caso B:&amp;"Arial,Normal"&amp;K000000 Fuente continua de un contaminante conservativo&amp;RFecha de impresión: &amp;D</oddHeader>
    <oddFooter>&amp;L&amp;Z&amp;F
Hoja: &amp;A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0066"/>
    <pageSetUpPr fitToPage="1"/>
  </sheetPr>
  <dimension ref="B1:T89"/>
  <sheetViews>
    <sheetView showGridLines="0" showRowColHeaders="0" zoomScale="90" zoomScaleNormal="90" workbookViewId="0">
      <selection activeCell="F5" sqref="F5:G5"/>
    </sheetView>
  </sheetViews>
  <sheetFormatPr baseColWidth="10" defaultColWidth="11.44140625" defaultRowHeight="15"/>
  <cols>
    <col min="1" max="1" width="18.6640625" style="1" customWidth="1"/>
    <col min="2" max="2" width="28.109375" style="1" customWidth="1"/>
    <col min="3" max="3" width="16.109375" style="86" customWidth="1"/>
    <col min="4" max="4" width="28.109375" style="1" customWidth="1"/>
    <col min="5" max="5" width="16.88671875" style="1" customWidth="1"/>
    <col min="6" max="6" width="28.33203125" style="1" customWidth="1"/>
    <col min="7" max="7" width="16.88671875" style="1" customWidth="1"/>
    <col min="8" max="8" width="12.44140625" style="1" customWidth="1"/>
    <col min="9" max="9" width="16.88671875" style="1" customWidth="1"/>
    <col min="10" max="16384" width="11.44140625" style="1"/>
  </cols>
  <sheetData>
    <row r="1" spans="2:18" ht="16.2" thickTop="1">
      <c r="B1" s="339" t="s">
        <v>69</v>
      </c>
      <c r="C1" s="340"/>
      <c r="D1" s="340"/>
      <c r="E1" s="340"/>
      <c r="F1" s="340"/>
      <c r="G1" s="100">
        <v>1</v>
      </c>
      <c r="H1" s="209"/>
    </row>
    <row r="2" spans="2:18" ht="15.6">
      <c r="B2" s="341" t="s">
        <v>198</v>
      </c>
      <c r="C2" s="342"/>
      <c r="D2" s="342"/>
      <c r="E2" s="342"/>
      <c r="F2" s="342"/>
      <c r="G2" s="101">
        <v>0.53</v>
      </c>
      <c r="H2" s="210"/>
    </row>
    <row r="3" spans="2:18" ht="16.2" thickBot="1">
      <c r="B3" s="341" t="s">
        <v>199</v>
      </c>
      <c r="C3" s="342"/>
      <c r="D3" s="342"/>
      <c r="E3" s="342"/>
      <c r="F3" s="342"/>
      <c r="G3" s="101">
        <v>19.887</v>
      </c>
      <c r="H3" s="210"/>
    </row>
    <row r="4" spans="2:18" ht="15.6" thickTop="1">
      <c r="B4" s="332" t="s">
        <v>200</v>
      </c>
      <c r="C4" s="333"/>
      <c r="D4" s="333"/>
      <c r="E4" s="333"/>
      <c r="F4" s="333"/>
      <c r="G4" s="334"/>
      <c r="H4" s="91"/>
      <c r="I4" s="91"/>
      <c r="J4" s="91"/>
      <c r="K4" s="91"/>
      <c r="L4" s="91"/>
    </row>
    <row r="5" spans="2:18">
      <c r="B5" s="335" t="s">
        <v>263</v>
      </c>
      <c r="C5" s="336"/>
      <c r="D5" s="337" t="s">
        <v>262</v>
      </c>
      <c r="E5" s="337"/>
      <c r="F5" s="337" t="s">
        <v>264</v>
      </c>
      <c r="G5" s="338"/>
      <c r="H5" s="91"/>
      <c r="I5" s="91"/>
      <c r="J5" s="91"/>
      <c r="K5" s="91"/>
      <c r="L5" s="91"/>
      <c r="M5" s="91"/>
      <c r="N5" s="91"/>
      <c r="O5" s="91"/>
      <c r="P5" s="91"/>
      <c r="Q5" s="91"/>
      <c r="R5" s="91"/>
    </row>
    <row r="6" spans="2:18" ht="45">
      <c r="B6" s="305" t="s">
        <v>265</v>
      </c>
      <c r="C6" s="296" t="s">
        <v>261</v>
      </c>
      <c r="D6" s="296" t="s">
        <v>265</v>
      </c>
      <c r="E6" s="296" t="s">
        <v>261</v>
      </c>
      <c r="F6" s="296" t="s">
        <v>265</v>
      </c>
      <c r="G6" s="297" t="s">
        <v>261</v>
      </c>
      <c r="H6" s="91"/>
      <c r="I6" s="91"/>
      <c r="J6" s="91"/>
      <c r="K6" s="91"/>
      <c r="L6" s="91"/>
      <c r="M6" s="91"/>
      <c r="N6" s="91"/>
      <c r="O6" s="91"/>
      <c r="P6" s="91"/>
      <c r="Q6" s="91"/>
      <c r="R6" s="91"/>
    </row>
    <row r="7" spans="2:18">
      <c r="B7" s="211">
        <v>0.69</v>
      </c>
      <c r="C7" s="259">
        <v>210</v>
      </c>
      <c r="D7" s="212">
        <v>0.73</v>
      </c>
      <c r="E7" s="260">
        <v>1175</v>
      </c>
      <c r="F7" s="262">
        <v>0.71</v>
      </c>
      <c r="G7" s="261">
        <v>2875</v>
      </c>
      <c r="H7" s="91"/>
      <c r="I7" s="91"/>
      <c r="J7" s="91"/>
      <c r="K7" s="91"/>
      <c r="L7" s="91"/>
      <c r="M7" s="91"/>
      <c r="N7" s="91"/>
      <c r="O7" s="91"/>
      <c r="P7" s="91"/>
      <c r="Q7" s="91"/>
      <c r="R7" s="91"/>
    </row>
    <row r="8" spans="2:18" ht="51" customHeight="1">
      <c r="B8" s="211" t="s">
        <v>201</v>
      </c>
      <c r="C8" s="212" t="s">
        <v>202</v>
      </c>
      <c r="D8" s="212" t="s">
        <v>201</v>
      </c>
      <c r="E8" s="212" t="s">
        <v>202</v>
      </c>
      <c r="F8" s="212" t="s">
        <v>201</v>
      </c>
      <c r="G8" s="213" t="s">
        <v>202</v>
      </c>
      <c r="H8" s="91"/>
      <c r="I8" s="91"/>
      <c r="J8" s="91"/>
      <c r="K8" s="91"/>
      <c r="L8" s="91"/>
      <c r="M8" s="91"/>
      <c r="N8" s="91"/>
      <c r="O8" s="91"/>
      <c r="P8" s="91"/>
      <c r="Q8" s="91"/>
      <c r="R8" s="91"/>
    </row>
    <row r="9" spans="2:18">
      <c r="B9" s="239">
        <v>60</v>
      </c>
      <c r="C9" s="202">
        <v>0.20499999999999999</v>
      </c>
      <c r="D9" s="242">
        <v>1320</v>
      </c>
      <c r="E9" s="202">
        <v>3</v>
      </c>
      <c r="F9" s="242">
        <v>3480</v>
      </c>
      <c r="G9" s="206">
        <v>19.5</v>
      </c>
      <c r="H9" s="91"/>
      <c r="I9" s="91"/>
      <c r="J9" s="91"/>
      <c r="K9" s="91"/>
      <c r="L9" s="91"/>
      <c r="M9" s="91"/>
      <c r="N9" s="91"/>
      <c r="O9" s="91"/>
      <c r="P9" s="91"/>
      <c r="Q9" s="91"/>
      <c r="R9" s="91"/>
    </row>
    <row r="10" spans="2:18">
      <c r="B10" s="240">
        <v>180</v>
      </c>
      <c r="C10" s="203">
        <v>0.44</v>
      </c>
      <c r="D10" s="243">
        <v>1440</v>
      </c>
      <c r="E10" s="203">
        <v>126</v>
      </c>
      <c r="F10" s="243">
        <v>3660</v>
      </c>
      <c r="G10" s="207">
        <v>47</v>
      </c>
      <c r="H10" s="91"/>
      <c r="I10" s="91"/>
      <c r="J10" s="91"/>
      <c r="K10" s="91"/>
      <c r="L10" s="91"/>
      <c r="M10" s="91"/>
      <c r="N10" s="91"/>
      <c r="O10" s="91"/>
      <c r="P10" s="91"/>
      <c r="Q10" s="91"/>
      <c r="R10" s="91"/>
    </row>
    <row r="11" spans="2:18">
      <c r="B11" s="240">
        <v>240</v>
      </c>
      <c r="C11" s="302">
        <v>500</v>
      </c>
      <c r="D11" s="244">
        <v>1560</v>
      </c>
      <c r="E11" s="203">
        <v>225</v>
      </c>
      <c r="F11" s="243">
        <v>3780</v>
      </c>
      <c r="G11" s="207">
        <v>77</v>
      </c>
      <c r="H11" s="91"/>
      <c r="I11" s="91"/>
      <c r="J11" s="91"/>
      <c r="K11" s="91"/>
      <c r="L11" s="91"/>
      <c r="M11" s="91"/>
      <c r="N11" s="91"/>
      <c r="O11" s="91"/>
      <c r="P11" s="91"/>
      <c r="Q11" s="91"/>
      <c r="R11" s="91"/>
    </row>
    <row r="12" spans="2:18">
      <c r="B12" s="240">
        <v>300</v>
      </c>
      <c r="C12" s="238">
        <v>1050</v>
      </c>
      <c r="D12" s="244">
        <v>1740</v>
      </c>
      <c r="E12" s="203">
        <v>140</v>
      </c>
      <c r="F12" s="243">
        <v>3900</v>
      </c>
      <c r="G12" s="207">
        <v>96</v>
      </c>
      <c r="H12" s="91"/>
      <c r="I12" s="91"/>
      <c r="J12" s="91"/>
      <c r="K12" s="91"/>
      <c r="L12" s="91"/>
      <c r="M12" s="91"/>
      <c r="N12" s="91"/>
      <c r="O12" s="91"/>
      <c r="P12" s="91"/>
      <c r="Q12" s="91"/>
      <c r="R12" s="91"/>
    </row>
    <row r="13" spans="2:18">
      <c r="B13" s="240">
        <v>330</v>
      </c>
      <c r="C13" s="203">
        <v>810</v>
      </c>
      <c r="D13" s="244">
        <v>1980</v>
      </c>
      <c r="E13" s="203">
        <v>58</v>
      </c>
      <c r="F13" s="243">
        <v>4020</v>
      </c>
      <c r="G13" s="207">
        <v>110</v>
      </c>
      <c r="H13" s="91"/>
      <c r="I13" s="91"/>
      <c r="J13" s="91"/>
      <c r="K13" s="91"/>
      <c r="L13" s="91"/>
      <c r="M13" s="91"/>
      <c r="N13" s="91"/>
      <c r="O13" s="91"/>
      <c r="P13" s="91"/>
      <c r="Q13" s="91"/>
      <c r="R13" s="91"/>
    </row>
    <row r="14" spans="2:18">
      <c r="B14" s="240">
        <v>360</v>
      </c>
      <c r="C14" s="203">
        <v>550</v>
      </c>
      <c r="D14" s="244">
        <v>2280</v>
      </c>
      <c r="E14" s="203">
        <v>31</v>
      </c>
      <c r="F14" s="243">
        <v>4140</v>
      </c>
      <c r="G14" s="208">
        <v>110</v>
      </c>
      <c r="H14" s="91"/>
      <c r="I14" s="91"/>
      <c r="J14" s="91"/>
      <c r="K14" s="91"/>
      <c r="L14" s="91"/>
      <c r="M14" s="91"/>
      <c r="N14" s="91"/>
      <c r="O14" s="91"/>
      <c r="P14" s="91"/>
      <c r="Q14" s="91"/>
      <c r="R14" s="91"/>
    </row>
    <row r="15" spans="2:18">
      <c r="B15" s="240">
        <v>390</v>
      </c>
      <c r="C15" s="203">
        <v>365</v>
      </c>
      <c r="D15" s="244">
        <v>2580</v>
      </c>
      <c r="E15" s="203">
        <v>10</v>
      </c>
      <c r="F15" s="243">
        <v>4440</v>
      </c>
      <c r="G15" s="208">
        <v>88</v>
      </c>
      <c r="H15" s="88"/>
      <c r="M15" s="91"/>
      <c r="N15" s="91"/>
      <c r="O15" s="91"/>
      <c r="P15" s="91"/>
      <c r="Q15" s="91"/>
      <c r="R15" s="91"/>
    </row>
    <row r="16" spans="2:18">
      <c r="B16" s="240">
        <v>420</v>
      </c>
      <c r="C16" s="203">
        <v>260</v>
      </c>
      <c r="D16" s="244">
        <v>2820</v>
      </c>
      <c r="E16" s="203">
        <v>5</v>
      </c>
      <c r="F16" s="243">
        <v>4740</v>
      </c>
      <c r="G16" s="208">
        <v>60</v>
      </c>
      <c r="H16" s="89"/>
      <c r="I16" s="93"/>
      <c r="J16" s="94"/>
      <c r="M16" s="91"/>
      <c r="N16" s="91"/>
      <c r="O16" s="91"/>
      <c r="P16" s="91"/>
      <c r="Q16" s="91"/>
      <c r="R16" s="91"/>
    </row>
    <row r="17" spans="2:18">
      <c r="B17" s="240">
        <v>450</v>
      </c>
      <c r="C17" s="203">
        <v>147</v>
      </c>
      <c r="D17" s="244">
        <v>3180</v>
      </c>
      <c r="E17" s="203">
        <v>2.65</v>
      </c>
      <c r="F17" s="243">
        <v>5040</v>
      </c>
      <c r="G17" s="208">
        <v>38</v>
      </c>
      <c r="H17" s="89"/>
      <c r="I17" s="93"/>
      <c r="J17" s="94"/>
      <c r="M17" s="91"/>
      <c r="N17" s="91"/>
      <c r="O17" s="91"/>
      <c r="P17" s="91"/>
      <c r="Q17" s="91"/>
      <c r="R17" s="91"/>
    </row>
    <row r="18" spans="2:18">
      <c r="B18" s="240">
        <v>540</v>
      </c>
      <c r="C18" s="203">
        <v>32</v>
      </c>
      <c r="D18" s="244">
        <v>4080</v>
      </c>
      <c r="E18" s="203">
        <v>0.92</v>
      </c>
      <c r="F18" s="243">
        <v>5640</v>
      </c>
      <c r="G18" s="208">
        <v>15</v>
      </c>
      <c r="H18" s="89"/>
      <c r="I18" s="93"/>
      <c r="J18" s="94"/>
      <c r="M18" s="91"/>
      <c r="N18" s="91"/>
      <c r="O18" s="91"/>
      <c r="P18" s="91"/>
      <c r="Q18" s="91"/>
      <c r="R18" s="91"/>
    </row>
    <row r="19" spans="2:18">
      <c r="B19" s="240">
        <v>570</v>
      </c>
      <c r="C19" s="204">
        <v>26</v>
      </c>
      <c r="D19" s="244">
        <v>4980</v>
      </c>
      <c r="E19" s="203">
        <v>0.4</v>
      </c>
      <c r="F19" s="243">
        <v>6540</v>
      </c>
      <c r="G19" s="208">
        <v>4.8</v>
      </c>
      <c r="H19" s="89"/>
      <c r="I19" s="93"/>
      <c r="J19" s="94"/>
      <c r="M19" s="91"/>
      <c r="N19" s="91"/>
      <c r="O19" s="91"/>
      <c r="P19" s="91"/>
      <c r="Q19" s="91"/>
      <c r="R19" s="91"/>
    </row>
    <row r="20" spans="2:18">
      <c r="B20" s="240">
        <v>600</v>
      </c>
      <c r="C20" s="204">
        <v>19.5</v>
      </c>
      <c r="D20" s="244">
        <v>6180</v>
      </c>
      <c r="E20" s="203">
        <v>0.2</v>
      </c>
      <c r="F20" s="243">
        <v>7440</v>
      </c>
      <c r="G20" s="208">
        <v>2.2000000000000002</v>
      </c>
      <c r="M20" s="91"/>
      <c r="N20" s="91"/>
      <c r="O20" s="91"/>
      <c r="P20" s="91"/>
      <c r="Q20" s="91"/>
      <c r="R20" s="91"/>
    </row>
    <row r="21" spans="2:18">
      <c r="B21" s="240">
        <v>630</v>
      </c>
      <c r="C21" s="204">
        <v>11.7</v>
      </c>
      <c r="D21" s="244">
        <v>7380</v>
      </c>
      <c r="E21" s="203">
        <v>0.2</v>
      </c>
      <c r="F21" s="243">
        <v>6840</v>
      </c>
      <c r="G21" s="208">
        <v>0.38</v>
      </c>
      <c r="M21" s="91"/>
      <c r="N21" s="91"/>
      <c r="O21" s="91"/>
      <c r="P21" s="91"/>
      <c r="Q21" s="91"/>
      <c r="R21" s="91"/>
    </row>
    <row r="22" spans="2:18">
      <c r="B22" s="240">
        <v>660</v>
      </c>
      <c r="C22" s="204">
        <v>8.1</v>
      </c>
      <c r="D22" s="244">
        <v>8580</v>
      </c>
      <c r="E22" s="203">
        <v>0.1</v>
      </c>
      <c r="F22" s="243">
        <v>12360</v>
      </c>
      <c r="G22" s="208">
        <v>0.1</v>
      </c>
      <c r="M22" s="91"/>
      <c r="N22" s="91"/>
      <c r="O22" s="91"/>
      <c r="P22" s="91"/>
      <c r="Q22" s="91"/>
      <c r="R22" s="91"/>
    </row>
    <row r="23" spans="2:18">
      <c r="B23" s="240">
        <v>690</v>
      </c>
      <c r="C23" s="203">
        <v>5.4</v>
      </c>
      <c r="D23" s="214"/>
      <c r="E23" s="214"/>
      <c r="F23" s="243">
        <v>13560</v>
      </c>
      <c r="G23" s="208">
        <v>0.1</v>
      </c>
      <c r="M23" s="91"/>
      <c r="N23" s="91"/>
      <c r="O23" s="91"/>
      <c r="P23" s="91"/>
      <c r="Q23" s="91"/>
      <c r="R23" s="91"/>
    </row>
    <row r="24" spans="2:18">
      <c r="B24" s="240">
        <v>720</v>
      </c>
      <c r="C24" s="203">
        <v>4.5</v>
      </c>
      <c r="D24" s="214"/>
      <c r="E24" s="214"/>
      <c r="F24" s="243">
        <v>16560</v>
      </c>
      <c r="G24" s="208">
        <v>0.32</v>
      </c>
      <c r="M24" s="91"/>
      <c r="N24" s="91"/>
      <c r="O24" s="91"/>
      <c r="P24" s="91"/>
      <c r="Q24" s="91"/>
      <c r="R24" s="91"/>
    </row>
    <row r="25" spans="2:18">
      <c r="B25" s="240">
        <v>780</v>
      </c>
      <c r="C25" s="203">
        <v>2.2999999999999998</v>
      </c>
      <c r="D25" s="214"/>
      <c r="E25" s="214"/>
      <c r="F25" s="214"/>
      <c r="G25" s="216"/>
      <c r="M25" s="91"/>
      <c r="N25" s="91"/>
      <c r="O25" s="91"/>
      <c r="P25" s="91"/>
      <c r="Q25" s="91"/>
      <c r="R25" s="91"/>
    </row>
    <row r="26" spans="2:18">
      <c r="B26" s="240">
        <v>840</v>
      </c>
      <c r="C26" s="203">
        <v>1.5</v>
      </c>
      <c r="D26" s="214"/>
      <c r="E26" s="214"/>
      <c r="F26" s="214"/>
      <c r="G26" s="216"/>
      <c r="H26" s="94"/>
      <c r="M26" s="91"/>
      <c r="N26" s="91"/>
      <c r="O26" s="91"/>
      <c r="P26" s="91"/>
      <c r="Q26" s="91"/>
      <c r="R26" s="91"/>
    </row>
    <row r="27" spans="2:18">
      <c r="B27" s="240">
        <v>900</v>
      </c>
      <c r="C27" s="203">
        <v>1.4</v>
      </c>
      <c r="D27" s="214"/>
      <c r="E27" s="214"/>
      <c r="F27" s="214"/>
      <c r="G27" s="216"/>
      <c r="M27" s="91"/>
      <c r="N27" s="91"/>
      <c r="O27" s="91"/>
      <c r="P27" s="91"/>
      <c r="Q27" s="91"/>
      <c r="R27" s="91"/>
    </row>
    <row r="28" spans="2:18">
      <c r="B28" s="240">
        <v>1020</v>
      </c>
      <c r="C28" s="203">
        <v>0.32</v>
      </c>
      <c r="D28" s="214"/>
      <c r="E28" s="214"/>
      <c r="F28" s="214"/>
      <c r="G28" s="216"/>
      <c r="M28" s="91"/>
      <c r="N28" s="91"/>
      <c r="O28" s="91"/>
      <c r="P28" s="91"/>
      <c r="Q28" s="91"/>
      <c r="R28" s="91"/>
    </row>
    <row r="29" spans="2:18">
      <c r="B29" s="240">
        <v>1080</v>
      </c>
      <c r="C29" s="203">
        <v>0.1</v>
      </c>
      <c r="D29" s="214"/>
      <c r="E29" s="214"/>
      <c r="F29" s="214"/>
      <c r="G29" s="216"/>
      <c r="H29" s="91"/>
      <c r="I29" s="91"/>
      <c r="J29" s="91"/>
      <c r="K29" s="91"/>
      <c r="L29" s="91"/>
      <c r="M29" s="91"/>
      <c r="N29" s="91"/>
      <c r="O29" s="91"/>
      <c r="P29" s="91"/>
      <c r="Q29" s="91"/>
      <c r="R29" s="91"/>
    </row>
    <row r="30" spans="2:18">
      <c r="B30" s="240">
        <v>1140</v>
      </c>
      <c r="C30" s="203">
        <v>0.13</v>
      </c>
      <c r="D30" s="214"/>
      <c r="E30" s="214"/>
      <c r="F30" s="214"/>
      <c r="G30" s="216"/>
      <c r="H30" s="91"/>
      <c r="I30" s="91"/>
      <c r="J30" s="91"/>
      <c r="K30" s="91"/>
      <c r="L30" s="91"/>
      <c r="M30" s="91"/>
      <c r="N30" s="91"/>
      <c r="O30" s="91"/>
      <c r="P30" s="91"/>
      <c r="Q30" s="91"/>
      <c r="R30" s="91"/>
    </row>
    <row r="31" spans="2:18">
      <c r="B31" s="240">
        <v>1200</v>
      </c>
      <c r="C31" s="203">
        <v>0.13</v>
      </c>
      <c r="D31" s="214"/>
      <c r="E31" s="214"/>
      <c r="F31" s="214"/>
      <c r="G31" s="216"/>
      <c r="H31" s="91"/>
      <c r="I31" s="91"/>
      <c r="J31" s="91"/>
      <c r="K31" s="91"/>
      <c r="L31" s="91"/>
      <c r="M31" s="91"/>
      <c r="N31" s="91"/>
      <c r="O31" s="91"/>
      <c r="P31" s="91"/>
      <c r="Q31" s="91"/>
      <c r="R31" s="91"/>
    </row>
    <row r="32" spans="2:18">
      <c r="B32" s="240">
        <v>1800</v>
      </c>
      <c r="C32" s="203">
        <v>0.21</v>
      </c>
      <c r="D32" s="214"/>
      <c r="E32" s="214"/>
      <c r="F32" s="214"/>
      <c r="G32" s="216"/>
      <c r="H32" s="91"/>
      <c r="I32" s="91"/>
      <c r="J32" s="91"/>
      <c r="K32" s="91"/>
      <c r="L32" s="91"/>
      <c r="M32" s="91"/>
      <c r="N32" s="91"/>
      <c r="O32" s="91"/>
      <c r="P32" s="91"/>
      <c r="Q32" s="91"/>
      <c r="R32" s="91"/>
    </row>
    <row r="33" spans="2:20">
      <c r="B33" s="240">
        <v>1860</v>
      </c>
      <c r="C33" s="203">
        <v>0.17</v>
      </c>
      <c r="D33" s="214"/>
      <c r="E33" s="214"/>
      <c r="F33" s="214"/>
      <c r="G33" s="216"/>
      <c r="H33" s="91"/>
      <c r="I33" s="91"/>
      <c r="J33" s="91"/>
      <c r="K33" s="91"/>
      <c r="L33" s="91"/>
      <c r="M33" s="91"/>
      <c r="N33" s="91"/>
      <c r="O33" s="91"/>
      <c r="P33" s="91"/>
      <c r="Q33" s="91"/>
      <c r="R33" s="91"/>
    </row>
    <row r="34" spans="2:20">
      <c r="B34" s="240">
        <v>1920</v>
      </c>
      <c r="C34" s="203">
        <v>0.13</v>
      </c>
      <c r="D34" s="214"/>
      <c r="E34" s="214"/>
      <c r="F34" s="214"/>
      <c r="G34" s="216"/>
      <c r="H34" s="91"/>
      <c r="I34" s="91"/>
      <c r="J34" s="91"/>
      <c r="K34" s="91"/>
      <c r="L34" s="91"/>
      <c r="M34" s="91"/>
      <c r="N34" s="91"/>
      <c r="O34" s="91"/>
      <c r="P34" s="91"/>
      <c r="Q34" s="91"/>
      <c r="R34" s="91"/>
    </row>
    <row r="35" spans="2:20">
      <c r="B35" s="240">
        <v>2340</v>
      </c>
      <c r="C35" s="203">
        <v>0.24</v>
      </c>
      <c r="D35" s="214"/>
      <c r="E35" s="214"/>
      <c r="F35" s="214"/>
      <c r="G35" s="216"/>
      <c r="H35" s="91"/>
      <c r="I35" s="91"/>
      <c r="J35" s="91"/>
      <c r="K35" s="91"/>
      <c r="L35" s="91"/>
      <c r="M35" s="91"/>
      <c r="N35" s="91"/>
      <c r="O35" s="91"/>
      <c r="P35" s="91"/>
      <c r="Q35" s="91"/>
      <c r="R35" s="91"/>
    </row>
    <row r="36" spans="2:20">
      <c r="B36" s="240">
        <v>2400</v>
      </c>
      <c r="C36" s="203">
        <v>0.13</v>
      </c>
      <c r="D36" s="214"/>
      <c r="E36" s="214"/>
      <c r="F36" s="214"/>
      <c r="G36" s="216"/>
      <c r="H36" s="91"/>
      <c r="I36" s="91"/>
      <c r="J36" s="91"/>
      <c r="K36" s="91"/>
      <c r="L36" s="91"/>
      <c r="M36" s="91"/>
      <c r="N36" s="91"/>
      <c r="O36" s="91"/>
      <c r="P36" s="91"/>
      <c r="Q36" s="91"/>
      <c r="R36" s="91"/>
    </row>
    <row r="37" spans="2:20">
      <c r="B37" s="240">
        <v>3270</v>
      </c>
      <c r="C37" s="204">
        <v>1.7</v>
      </c>
      <c r="D37" s="214"/>
      <c r="E37" s="214"/>
      <c r="F37" s="214"/>
      <c r="G37" s="216"/>
      <c r="H37" s="91"/>
      <c r="I37" s="91"/>
      <c r="J37" s="91"/>
      <c r="K37" s="91"/>
      <c r="L37" s="91"/>
      <c r="M37" s="91"/>
      <c r="N37" s="91"/>
      <c r="O37" s="91"/>
      <c r="P37" s="91"/>
      <c r="Q37" s="91"/>
      <c r="R37" s="91"/>
    </row>
    <row r="38" spans="2:20">
      <c r="B38" s="240">
        <v>3870</v>
      </c>
      <c r="C38" s="204">
        <v>0.67</v>
      </c>
      <c r="D38" s="214"/>
      <c r="E38" s="214"/>
      <c r="F38" s="214"/>
      <c r="G38" s="216"/>
      <c r="H38" s="91"/>
      <c r="I38" s="91"/>
      <c r="J38" s="91"/>
      <c r="K38" s="91"/>
      <c r="L38" s="91"/>
      <c r="M38" s="91"/>
      <c r="N38" s="91"/>
      <c r="O38" s="91"/>
      <c r="P38" s="91"/>
      <c r="Q38" s="91"/>
      <c r="R38" s="91"/>
    </row>
    <row r="39" spans="2:20">
      <c r="B39" s="240">
        <v>4170</v>
      </c>
      <c r="C39" s="204">
        <v>0.75</v>
      </c>
      <c r="D39" s="214"/>
      <c r="E39" s="214"/>
      <c r="F39" s="214"/>
      <c r="G39" s="216"/>
      <c r="H39" s="91"/>
      <c r="I39" s="91"/>
      <c r="J39" s="91"/>
      <c r="K39" s="91"/>
      <c r="L39" s="91"/>
      <c r="M39" s="91"/>
      <c r="N39" s="91"/>
      <c r="O39" s="91"/>
      <c r="P39" s="91"/>
      <c r="Q39" s="91"/>
      <c r="R39" s="91"/>
    </row>
    <row r="40" spans="2:20">
      <c r="B40" s="240">
        <v>4480</v>
      </c>
      <c r="C40" s="204">
        <v>0.55000000000000004</v>
      </c>
      <c r="D40" s="214"/>
      <c r="E40" s="214"/>
      <c r="F40" s="214"/>
      <c r="G40" s="216"/>
      <c r="H40" s="91"/>
      <c r="I40" s="91"/>
      <c r="J40" s="91"/>
      <c r="K40" s="91"/>
      <c r="L40" s="91"/>
      <c r="M40" s="91"/>
      <c r="N40" s="91"/>
      <c r="O40" s="91"/>
      <c r="P40" s="91"/>
      <c r="Q40" s="91"/>
      <c r="R40" s="91"/>
    </row>
    <row r="41" spans="2:20">
      <c r="B41" s="240">
        <v>5010</v>
      </c>
      <c r="C41" s="204">
        <v>0.28000000000000003</v>
      </c>
      <c r="D41" s="214"/>
      <c r="E41" s="214"/>
      <c r="F41" s="214"/>
      <c r="G41" s="216"/>
      <c r="H41" s="91"/>
      <c r="I41" s="91"/>
      <c r="J41" s="91"/>
      <c r="K41" s="91"/>
      <c r="L41" s="91"/>
      <c r="M41" s="91"/>
      <c r="N41" s="91"/>
      <c r="O41" s="91"/>
      <c r="P41" s="91"/>
      <c r="Q41" s="91"/>
      <c r="R41" s="91"/>
    </row>
    <row r="42" spans="2:20" ht="15.6" thickBot="1">
      <c r="B42" s="241">
        <v>5310</v>
      </c>
      <c r="C42" s="205">
        <v>0.4</v>
      </c>
      <c r="D42" s="215"/>
      <c r="E42" s="215"/>
      <c r="F42" s="215"/>
      <c r="G42" s="217"/>
      <c r="H42" s="91"/>
      <c r="I42" s="91"/>
      <c r="J42" s="91"/>
      <c r="K42" s="91"/>
      <c r="L42" s="91"/>
      <c r="M42" s="91"/>
      <c r="N42" s="91"/>
      <c r="O42" s="91"/>
      <c r="P42" s="91"/>
      <c r="Q42" s="91"/>
      <c r="R42" s="91"/>
    </row>
    <row r="43" spans="2:20" ht="15.6" thickTop="1">
      <c r="C43" s="90"/>
      <c r="D43" s="91"/>
      <c r="E43" s="91"/>
      <c r="F43" s="91"/>
      <c r="G43" s="91"/>
      <c r="H43" s="91"/>
      <c r="I43" s="91"/>
      <c r="J43" s="91"/>
      <c r="K43" s="91"/>
      <c r="L43" s="91"/>
      <c r="M43" s="91"/>
      <c r="N43" s="91"/>
      <c r="O43" s="91"/>
      <c r="P43" s="91"/>
      <c r="Q43" s="91"/>
      <c r="R43" s="91"/>
      <c r="S43" s="91"/>
      <c r="T43" s="91"/>
    </row>
    <row r="44" spans="2:20">
      <c r="C44" s="90"/>
      <c r="D44" s="91"/>
      <c r="E44" s="91"/>
      <c r="F44" s="91"/>
      <c r="G44" s="91"/>
      <c r="H44" s="91"/>
      <c r="I44" s="91"/>
      <c r="J44" s="91"/>
      <c r="K44" s="91"/>
      <c r="L44" s="91"/>
      <c r="M44" s="91"/>
      <c r="N44" s="91"/>
      <c r="O44" s="91"/>
      <c r="P44" s="91"/>
      <c r="Q44" s="91"/>
      <c r="R44" s="91"/>
      <c r="S44" s="91"/>
      <c r="T44" s="91"/>
    </row>
    <row r="45" spans="2:20">
      <c r="C45" s="90"/>
      <c r="D45" s="91"/>
      <c r="E45" s="91"/>
      <c r="F45" s="91"/>
      <c r="G45" s="91"/>
      <c r="H45" s="91"/>
      <c r="I45" s="91"/>
      <c r="J45" s="91"/>
      <c r="K45" s="91"/>
      <c r="L45" s="91"/>
      <c r="M45" s="91"/>
      <c r="N45" s="91"/>
      <c r="O45" s="91"/>
      <c r="P45" s="91"/>
      <c r="Q45" s="91"/>
      <c r="R45" s="91"/>
      <c r="S45" s="91"/>
      <c r="T45" s="91"/>
    </row>
    <row r="46" spans="2:20">
      <c r="C46" s="90"/>
      <c r="D46" s="91"/>
      <c r="E46" s="91"/>
      <c r="F46" s="91"/>
      <c r="G46" s="91"/>
      <c r="H46" s="91"/>
      <c r="I46" s="91"/>
      <c r="J46" s="91"/>
      <c r="K46" s="91"/>
      <c r="L46" s="91"/>
      <c r="M46" s="91"/>
      <c r="N46" s="91"/>
      <c r="O46" s="91"/>
      <c r="P46" s="91"/>
      <c r="Q46" s="91"/>
      <c r="R46" s="91"/>
      <c r="S46" s="91"/>
      <c r="T46" s="91"/>
    </row>
    <row r="47" spans="2:20">
      <c r="C47" s="90"/>
      <c r="D47" s="91"/>
      <c r="E47" s="91"/>
      <c r="F47" s="91"/>
      <c r="G47" s="91"/>
      <c r="H47" s="91"/>
      <c r="I47" s="91"/>
      <c r="J47" s="91"/>
      <c r="K47" s="91"/>
      <c r="L47" s="91"/>
      <c r="M47" s="91"/>
      <c r="N47" s="91"/>
      <c r="O47" s="91"/>
      <c r="P47" s="91"/>
      <c r="Q47" s="91"/>
      <c r="R47" s="91"/>
      <c r="S47" s="91"/>
      <c r="T47" s="91"/>
    </row>
    <row r="48" spans="2:20">
      <c r="C48" s="90"/>
      <c r="D48" s="91"/>
      <c r="E48" s="91"/>
      <c r="F48" s="91"/>
      <c r="G48" s="91"/>
      <c r="H48" s="91"/>
      <c r="I48" s="91"/>
      <c r="J48" s="91"/>
      <c r="K48" s="91"/>
      <c r="L48" s="91"/>
      <c r="M48" s="91"/>
      <c r="N48" s="91"/>
      <c r="O48" s="91"/>
      <c r="P48" s="91"/>
      <c r="Q48" s="91"/>
      <c r="R48" s="91"/>
      <c r="S48" s="91"/>
      <c r="T48" s="91"/>
    </row>
    <row r="49" spans="3:20">
      <c r="C49" s="90"/>
      <c r="D49" s="91"/>
      <c r="E49" s="91"/>
      <c r="F49" s="91"/>
      <c r="G49" s="91"/>
      <c r="H49" s="91"/>
      <c r="I49" s="91"/>
      <c r="J49" s="91"/>
      <c r="K49" s="91"/>
      <c r="L49" s="91"/>
      <c r="M49" s="91"/>
      <c r="N49" s="91"/>
      <c r="O49" s="91"/>
      <c r="P49" s="91"/>
      <c r="Q49" s="91"/>
      <c r="R49" s="91"/>
      <c r="S49" s="91"/>
      <c r="T49" s="91"/>
    </row>
    <row r="50" spans="3:20">
      <c r="C50" s="90"/>
      <c r="D50" s="91"/>
      <c r="E50" s="91"/>
      <c r="F50" s="91"/>
      <c r="G50" s="91"/>
      <c r="H50" s="91"/>
      <c r="I50" s="91"/>
      <c r="J50" s="91"/>
      <c r="K50" s="91"/>
      <c r="L50" s="91"/>
      <c r="M50" s="91"/>
      <c r="N50" s="91"/>
      <c r="O50" s="91"/>
      <c r="P50" s="91"/>
      <c r="Q50" s="91"/>
      <c r="R50" s="91"/>
      <c r="S50" s="91"/>
      <c r="T50" s="91"/>
    </row>
    <row r="51" spans="3:20">
      <c r="C51" s="90"/>
      <c r="D51" s="91"/>
      <c r="E51" s="91"/>
      <c r="F51" s="91"/>
      <c r="G51" s="91"/>
      <c r="H51" s="91"/>
      <c r="I51" s="91"/>
      <c r="J51" s="91"/>
      <c r="K51" s="91"/>
      <c r="L51" s="91"/>
      <c r="M51" s="91"/>
      <c r="N51" s="91"/>
      <c r="O51" s="91"/>
      <c r="P51" s="91"/>
      <c r="Q51" s="91"/>
      <c r="R51" s="91"/>
      <c r="S51" s="91"/>
      <c r="T51" s="91"/>
    </row>
    <row r="52" spans="3:20">
      <c r="C52" s="90"/>
      <c r="D52" s="91"/>
      <c r="E52" s="91"/>
      <c r="F52" s="91"/>
      <c r="G52" s="91"/>
      <c r="H52" s="91"/>
      <c r="I52" s="91"/>
      <c r="J52" s="91"/>
      <c r="K52" s="91"/>
      <c r="L52" s="91"/>
      <c r="M52" s="91"/>
      <c r="N52" s="91"/>
      <c r="O52" s="91"/>
      <c r="P52" s="91"/>
      <c r="Q52" s="91"/>
      <c r="R52" s="91"/>
      <c r="S52" s="91"/>
      <c r="T52" s="91"/>
    </row>
    <row r="53" spans="3:20">
      <c r="C53" s="90"/>
      <c r="D53" s="91"/>
      <c r="E53" s="91"/>
      <c r="F53" s="91"/>
      <c r="G53" s="91"/>
      <c r="H53" s="91"/>
      <c r="I53" s="91"/>
      <c r="J53" s="91"/>
      <c r="K53" s="91"/>
      <c r="L53" s="91"/>
      <c r="M53" s="91"/>
      <c r="N53" s="91"/>
      <c r="O53" s="91"/>
      <c r="P53" s="91"/>
      <c r="Q53" s="91"/>
      <c r="R53" s="91"/>
      <c r="S53" s="91"/>
      <c r="T53" s="91"/>
    </row>
    <row r="54" spans="3:20">
      <c r="C54" s="90"/>
      <c r="D54" s="91"/>
      <c r="E54" s="91"/>
      <c r="F54" s="91"/>
      <c r="G54" s="91"/>
      <c r="H54" s="91"/>
      <c r="I54" s="91"/>
      <c r="J54" s="91"/>
      <c r="K54" s="91"/>
      <c r="L54" s="91"/>
      <c r="M54" s="91"/>
      <c r="N54" s="91"/>
      <c r="O54" s="91"/>
      <c r="P54" s="91"/>
      <c r="Q54" s="91"/>
      <c r="R54" s="91"/>
      <c r="S54" s="91"/>
      <c r="T54" s="91"/>
    </row>
    <row r="55" spans="3:20">
      <c r="C55" s="90"/>
      <c r="D55" s="91"/>
      <c r="E55" s="91"/>
      <c r="F55" s="91"/>
      <c r="G55" s="91"/>
      <c r="H55" s="91"/>
      <c r="I55" s="91"/>
      <c r="J55" s="91"/>
      <c r="K55" s="91"/>
      <c r="L55" s="91"/>
      <c r="M55" s="91"/>
      <c r="N55" s="91"/>
      <c r="O55" s="91"/>
      <c r="P55" s="91"/>
      <c r="Q55" s="91"/>
      <c r="R55" s="91"/>
      <c r="S55" s="91"/>
      <c r="T55" s="91"/>
    </row>
    <row r="56" spans="3:20">
      <c r="C56" s="90"/>
      <c r="D56" s="91"/>
      <c r="E56" s="91"/>
      <c r="F56" s="91"/>
      <c r="G56" s="91"/>
      <c r="H56" s="91"/>
      <c r="I56" s="91"/>
      <c r="J56" s="91"/>
      <c r="K56" s="91"/>
      <c r="L56" s="91"/>
      <c r="M56" s="91"/>
      <c r="N56" s="91"/>
      <c r="O56" s="91"/>
      <c r="P56" s="91"/>
      <c r="Q56" s="91"/>
      <c r="R56" s="91"/>
      <c r="S56" s="91"/>
      <c r="T56" s="91"/>
    </row>
    <row r="57" spans="3:20">
      <c r="C57" s="90"/>
      <c r="D57" s="91"/>
      <c r="E57" s="91"/>
      <c r="F57" s="91"/>
      <c r="G57" s="91"/>
      <c r="H57" s="91"/>
      <c r="I57" s="91"/>
      <c r="J57" s="91"/>
      <c r="K57" s="91"/>
      <c r="L57" s="91"/>
      <c r="M57" s="91"/>
      <c r="N57" s="91"/>
      <c r="O57" s="91"/>
      <c r="P57" s="91"/>
      <c r="Q57" s="91"/>
      <c r="R57" s="91"/>
      <c r="S57" s="91"/>
      <c r="T57" s="91"/>
    </row>
    <row r="58" spans="3:20">
      <c r="C58" s="90"/>
      <c r="D58" s="91"/>
      <c r="E58" s="91"/>
      <c r="F58" s="91"/>
      <c r="G58" s="91"/>
      <c r="H58" s="91"/>
      <c r="I58" s="91"/>
      <c r="J58" s="91"/>
      <c r="K58" s="91"/>
      <c r="L58" s="91"/>
      <c r="M58" s="91"/>
      <c r="N58" s="91"/>
      <c r="O58" s="91"/>
      <c r="P58" s="91"/>
      <c r="Q58" s="91"/>
      <c r="R58" s="91"/>
      <c r="S58" s="91"/>
      <c r="T58" s="91"/>
    </row>
    <row r="59" spans="3:20">
      <c r="C59" s="90"/>
      <c r="D59" s="91"/>
      <c r="E59" s="91"/>
      <c r="F59" s="91"/>
      <c r="G59" s="91"/>
      <c r="H59" s="91"/>
      <c r="I59" s="91"/>
      <c r="J59" s="91"/>
      <c r="K59" s="91"/>
      <c r="L59" s="91"/>
      <c r="M59" s="91"/>
      <c r="N59" s="91"/>
      <c r="O59" s="91"/>
      <c r="P59" s="91"/>
      <c r="Q59" s="91"/>
      <c r="R59" s="91"/>
      <c r="S59" s="91"/>
      <c r="T59" s="91"/>
    </row>
    <row r="60" spans="3:20">
      <c r="C60" s="90"/>
      <c r="D60" s="91"/>
      <c r="E60" s="91"/>
      <c r="F60" s="91"/>
      <c r="G60" s="91"/>
      <c r="H60" s="91"/>
      <c r="I60" s="91"/>
      <c r="J60" s="91"/>
      <c r="K60" s="91"/>
      <c r="L60" s="91"/>
      <c r="M60" s="91"/>
      <c r="N60" s="91"/>
      <c r="O60" s="91"/>
      <c r="P60" s="91"/>
      <c r="Q60" s="91"/>
      <c r="R60" s="91"/>
      <c r="S60" s="91"/>
      <c r="T60" s="91"/>
    </row>
    <row r="61" spans="3:20">
      <c r="C61" s="90"/>
      <c r="D61" s="91"/>
      <c r="E61" s="91"/>
      <c r="F61" s="91"/>
      <c r="G61" s="91"/>
      <c r="H61" s="91"/>
      <c r="I61" s="91"/>
      <c r="J61" s="91"/>
      <c r="K61" s="91"/>
      <c r="L61" s="91"/>
      <c r="M61" s="91"/>
      <c r="N61" s="91"/>
      <c r="O61" s="91"/>
      <c r="P61" s="91"/>
      <c r="Q61" s="91"/>
      <c r="R61" s="91"/>
      <c r="S61" s="91"/>
      <c r="T61" s="91"/>
    </row>
    <row r="62" spans="3:20">
      <c r="C62" s="90"/>
      <c r="D62" s="91"/>
      <c r="E62" s="91"/>
      <c r="F62" s="91"/>
      <c r="G62" s="91"/>
      <c r="H62" s="91"/>
      <c r="I62" s="91"/>
      <c r="J62" s="91"/>
      <c r="K62" s="91"/>
      <c r="L62" s="91"/>
      <c r="M62" s="91"/>
      <c r="N62" s="91"/>
      <c r="O62" s="91"/>
      <c r="P62" s="91"/>
      <c r="Q62" s="91"/>
      <c r="R62" s="91"/>
      <c r="S62" s="91"/>
      <c r="T62" s="91"/>
    </row>
    <row r="63" spans="3:20">
      <c r="C63" s="90"/>
      <c r="D63" s="91"/>
      <c r="E63" s="91"/>
      <c r="F63" s="91"/>
      <c r="G63" s="91"/>
      <c r="H63" s="91"/>
      <c r="I63" s="91"/>
      <c r="J63" s="91"/>
      <c r="K63" s="91"/>
      <c r="L63" s="91"/>
      <c r="M63" s="91"/>
      <c r="N63" s="91"/>
      <c r="O63" s="91"/>
      <c r="P63" s="91"/>
      <c r="Q63" s="91"/>
      <c r="R63" s="91"/>
      <c r="S63" s="91"/>
      <c r="T63" s="91"/>
    </row>
    <row r="64" spans="3:20">
      <c r="C64" s="90"/>
      <c r="D64" s="91"/>
      <c r="E64" s="91"/>
      <c r="F64" s="91"/>
      <c r="G64" s="91"/>
      <c r="H64" s="91"/>
      <c r="I64" s="91"/>
      <c r="J64" s="91"/>
      <c r="K64" s="91"/>
      <c r="L64" s="91"/>
      <c r="M64" s="91"/>
      <c r="N64" s="91"/>
      <c r="O64" s="91"/>
      <c r="P64" s="91"/>
      <c r="Q64" s="91"/>
      <c r="R64" s="91"/>
      <c r="S64" s="91"/>
      <c r="T64" s="91"/>
    </row>
    <row r="65" spans="3:20">
      <c r="C65" s="90"/>
      <c r="D65" s="91"/>
      <c r="E65" s="91"/>
      <c r="F65" s="91"/>
      <c r="G65" s="91"/>
      <c r="H65" s="91"/>
      <c r="I65" s="91"/>
      <c r="J65" s="91"/>
      <c r="K65" s="91"/>
      <c r="L65" s="91"/>
      <c r="M65" s="91"/>
      <c r="N65" s="91"/>
      <c r="O65" s="91"/>
      <c r="P65" s="91"/>
      <c r="Q65" s="91"/>
      <c r="R65" s="91"/>
      <c r="S65" s="91"/>
      <c r="T65" s="91"/>
    </row>
    <row r="66" spans="3:20">
      <c r="C66" s="90"/>
      <c r="D66" s="91"/>
      <c r="E66" s="91"/>
      <c r="F66" s="91"/>
      <c r="G66" s="91"/>
      <c r="H66" s="91"/>
      <c r="I66" s="91"/>
      <c r="J66" s="91"/>
      <c r="K66" s="91"/>
      <c r="L66" s="91"/>
      <c r="M66" s="91"/>
      <c r="N66" s="91"/>
      <c r="O66" s="91"/>
      <c r="P66" s="91"/>
      <c r="Q66" s="91"/>
      <c r="R66" s="91"/>
      <c r="S66" s="91"/>
      <c r="T66" s="91"/>
    </row>
    <row r="67" spans="3:20">
      <c r="C67" s="90"/>
      <c r="D67" s="91"/>
      <c r="E67" s="91"/>
      <c r="F67" s="91"/>
      <c r="G67" s="91"/>
      <c r="H67" s="91"/>
      <c r="I67" s="91"/>
      <c r="J67" s="91"/>
      <c r="K67" s="91"/>
      <c r="L67" s="91"/>
      <c r="M67" s="91"/>
      <c r="N67" s="91"/>
      <c r="O67" s="91"/>
      <c r="P67" s="91"/>
      <c r="Q67" s="91"/>
      <c r="R67" s="91"/>
      <c r="S67" s="91"/>
      <c r="T67" s="91"/>
    </row>
    <row r="68" spans="3:20">
      <c r="C68" s="90"/>
      <c r="D68" s="91"/>
      <c r="E68" s="91"/>
      <c r="F68" s="91"/>
      <c r="G68" s="91"/>
      <c r="H68" s="91"/>
      <c r="I68" s="91"/>
      <c r="J68" s="91"/>
      <c r="K68" s="91"/>
      <c r="L68" s="91"/>
      <c r="M68" s="91"/>
      <c r="N68" s="91"/>
      <c r="O68" s="91"/>
      <c r="P68" s="91"/>
      <c r="Q68" s="91"/>
      <c r="R68" s="91"/>
      <c r="S68" s="91"/>
      <c r="T68" s="91"/>
    </row>
    <row r="69" spans="3:20">
      <c r="C69" s="90"/>
      <c r="D69" s="91"/>
      <c r="E69" s="91"/>
      <c r="F69" s="91"/>
      <c r="G69" s="91"/>
      <c r="H69" s="91"/>
      <c r="I69" s="91"/>
      <c r="J69" s="91"/>
      <c r="K69" s="91"/>
      <c r="L69" s="91"/>
      <c r="M69" s="91"/>
      <c r="N69" s="91"/>
      <c r="O69" s="91"/>
      <c r="P69" s="91"/>
      <c r="Q69" s="91"/>
      <c r="R69" s="91"/>
      <c r="S69" s="91"/>
      <c r="T69" s="91"/>
    </row>
    <row r="70" spans="3:20">
      <c r="C70" s="90"/>
      <c r="D70" s="91"/>
      <c r="E70" s="91"/>
      <c r="F70" s="91"/>
      <c r="G70" s="91"/>
      <c r="H70" s="91"/>
      <c r="I70" s="91"/>
      <c r="J70" s="91"/>
      <c r="K70" s="91"/>
      <c r="L70" s="91"/>
      <c r="M70" s="91"/>
      <c r="N70" s="91"/>
      <c r="O70" s="91"/>
      <c r="P70" s="91"/>
      <c r="Q70" s="91"/>
      <c r="R70" s="91"/>
      <c r="S70" s="91"/>
      <c r="T70" s="91"/>
    </row>
    <row r="71" spans="3:20">
      <c r="C71" s="90"/>
      <c r="D71" s="91"/>
      <c r="E71" s="91"/>
      <c r="F71" s="91"/>
      <c r="G71" s="91"/>
      <c r="H71" s="91"/>
      <c r="I71" s="91"/>
      <c r="J71" s="91"/>
      <c r="K71" s="91"/>
      <c r="L71" s="91"/>
      <c r="M71" s="91"/>
      <c r="N71" s="91"/>
      <c r="O71" s="91"/>
      <c r="P71" s="91"/>
      <c r="Q71" s="91"/>
      <c r="R71" s="91"/>
      <c r="S71" s="91"/>
      <c r="T71" s="91"/>
    </row>
    <row r="72" spans="3:20">
      <c r="C72" s="90"/>
      <c r="D72" s="91"/>
      <c r="E72" s="91"/>
      <c r="F72" s="91"/>
      <c r="G72" s="91"/>
      <c r="H72" s="91"/>
      <c r="I72" s="91"/>
      <c r="J72" s="91"/>
      <c r="K72" s="91"/>
      <c r="L72" s="91"/>
      <c r="M72" s="91"/>
      <c r="N72" s="91"/>
      <c r="O72" s="91"/>
      <c r="P72" s="91"/>
      <c r="Q72" s="91"/>
      <c r="R72" s="91"/>
      <c r="S72" s="91"/>
      <c r="T72" s="91"/>
    </row>
    <row r="73" spans="3:20">
      <c r="C73" s="90"/>
      <c r="D73" s="91"/>
      <c r="E73" s="91"/>
      <c r="F73" s="91"/>
      <c r="G73" s="91"/>
      <c r="H73" s="91"/>
      <c r="I73" s="91"/>
      <c r="J73" s="91"/>
      <c r="K73" s="91"/>
      <c r="L73" s="91"/>
      <c r="M73" s="91"/>
      <c r="N73" s="91"/>
      <c r="O73" s="91"/>
      <c r="P73" s="91"/>
      <c r="Q73" s="91"/>
      <c r="R73" s="91"/>
      <c r="S73" s="91"/>
      <c r="T73" s="91"/>
    </row>
    <row r="74" spans="3:20">
      <c r="C74" s="90"/>
      <c r="D74" s="91"/>
      <c r="E74" s="91"/>
      <c r="F74" s="91"/>
      <c r="G74" s="91"/>
      <c r="H74" s="91"/>
      <c r="I74" s="91"/>
      <c r="J74" s="91"/>
      <c r="K74" s="91"/>
      <c r="L74" s="91"/>
      <c r="M74" s="91"/>
      <c r="N74" s="91"/>
      <c r="O74" s="91"/>
      <c r="P74" s="91"/>
      <c r="Q74" s="91"/>
      <c r="R74" s="91"/>
      <c r="S74" s="91"/>
      <c r="T74" s="91"/>
    </row>
    <row r="75" spans="3:20">
      <c r="C75" s="90"/>
      <c r="D75" s="91"/>
      <c r="E75" s="91"/>
      <c r="F75" s="91"/>
      <c r="G75" s="91"/>
      <c r="H75" s="91"/>
      <c r="I75" s="91"/>
      <c r="J75" s="91"/>
      <c r="K75" s="91"/>
      <c r="L75" s="91"/>
      <c r="M75" s="91"/>
      <c r="N75" s="91"/>
      <c r="O75" s="91"/>
      <c r="P75" s="91"/>
      <c r="Q75" s="91"/>
      <c r="R75" s="91"/>
      <c r="S75" s="91"/>
      <c r="T75" s="91"/>
    </row>
    <row r="76" spans="3:20">
      <c r="C76" s="90"/>
      <c r="D76" s="91"/>
      <c r="E76" s="91"/>
      <c r="F76" s="91"/>
      <c r="G76" s="91"/>
      <c r="H76" s="91"/>
      <c r="I76" s="91"/>
      <c r="J76" s="91"/>
      <c r="K76" s="91"/>
      <c r="L76" s="91"/>
      <c r="M76" s="91"/>
      <c r="N76" s="91"/>
      <c r="O76" s="91"/>
      <c r="P76" s="91"/>
      <c r="Q76" s="91"/>
      <c r="R76" s="91"/>
      <c r="S76" s="91"/>
      <c r="T76" s="91"/>
    </row>
    <row r="77" spans="3:20">
      <c r="C77" s="90"/>
      <c r="D77" s="91"/>
      <c r="E77" s="91"/>
      <c r="F77" s="91"/>
      <c r="G77" s="91"/>
      <c r="H77" s="91"/>
      <c r="I77" s="91"/>
      <c r="J77" s="91"/>
      <c r="K77" s="91"/>
      <c r="L77" s="91"/>
      <c r="M77" s="91"/>
      <c r="N77" s="91"/>
      <c r="O77" s="91"/>
      <c r="P77" s="91"/>
      <c r="Q77" s="91"/>
      <c r="R77" s="91"/>
      <c r="S77" s="91"/>
      <c r="T77" s="91"/>
    </row>
    <row r="78" spans="3:20">
      <c r="C78" s="90"/>
      <c r="D78" s="91"/>
      <c r="E78" s="91"/>
      <c r="F78" s="91"/>
      <c r="G78" s="91"/>
      <c r="H78" s="91"/>
      <c r="I78" s="91"/>
      <c r="J78" s="91"/>
      <c r="K78" s="91"/>
      <c r="L78" s="91"/>
      <c r="M78" s="91"/>
      <c r="N78" s="91"/>
      <c r="O78" s="91"/>
      <c r="P78" s="91"/>
      <c r="Q78" s="91"/>
      <c r="R78" s="91"/>
      <c r="S78" s="91"/>
      <c r="T78" s="91"/>
    </row>
    <row r="79" spans="3:20">
      <c r="C79" s="90"/>
      <c r="D79" s="91"/>
      <c r="E79" s="91"/>
      <c r="F79" s="91"/>
      <c r="G79" s="91"/>
      <c r="H79" s="91"/>
      <c r="I79" s="91"/>
      <c r="J79" s="91"/>
      <c r="K79" s="91"/>
      <c r="L79" s="91"/>
      <c r="M79" s="91"/>
      <c r="N79" s="91"/>
      <c r="O79" s="91"/>
      <c r="P79" s="91"/>
      <c r="Q79" s="91"/>
      <c r="R79" s="91"/>
      <c r="S79" s="91"/>
      <c r="T79" s="91"/>
    </row>
    <row r="80" spans="3:20">
      <c r="C80" s="90"/>
      <c r="D80" s="91"/>
      <c r="E80" s="91"/>
      <c r="F80" s="91"/>
      <c r="G80" s="91"/>
      <c r="H80" s="91"/>
      <c r="I80" s="91"/>
      <c r="J80" s="91"/>
      <c r="K80" s="91"/>
      <c r="L80" s="91"/>
      <c r="M80" s="91"/>
      <c r="N80" s="91"/>
      <c r="O80" s="91"/>
      <c r="P80" s="91"/>
      <c r="Q80" s="91"/>
      <c r="R80" s="91"/>
      <c r="S80" s="91"/>
      <c r="T80" s="91"/>
    </row>
    <row r="81" spans="3:20">
      <c r="C81" s="90"/>
      <c r="D81" s="91"/>
      <c r="E81" s="91"/>
      <c r="F81" s="91"/>
      <c r="G81" s="91"/>
      <c r="H81" s="91"/>
      <c r="I81" s="91"/>
      <c r="J81" s="91"/>
      <c r="K81" s="91"/>
      <c r="L81" s="91"/>
      <c r="M81" s="91"/>
      <c r="N81" s="91"/>
      <c r="O81" s="91"/>
      <c r="P81" s="91"/>
      <c r="Q81" s="91"/>
      <c r="R81" s="91"/>
      <c r="S81" s="91"/>
      <c r="T81" s="91"/>
    </row>
    <row r="82" spans="3:20">
      <c r="C82" s="90"/>
      <c r="D82" s="91"/>
      <c r="E82" s="91"/>
      <c r="F82" s="91"/>
      <c r="G82" s="91"/>
      <c r="H82" s="91"/>
      <c r="I82" s="91"/>
      <c r="J82" s="91"/>
      <c r="K82" s="91"/>
      <c r="L82" s="91"/>
      <c r="M82" s="91"/>
      <c r="N82" s="91"/>
      <c r="O82" s="91"/>
      <c r="P82" s="91"/>
      <c r="Q82" s="91"/>
      <c r="R82" s="91"/>
      <c r="S82" s="91"/>
      <c r="T82" s="91"/>
    </row>
    <row r="83" spans="3:20">
      <c r="C83" s="90"/>
      <c r="D83" s="91"/>
      <c r="E83" s="91"/>
      <c r="F83" s="91"/>
      <c r="G83" s="91"/>
      <c r="H83" s="91"/>
      <c r="I83" s="91"/>
      <c r="J83" s="91"/>
      <c r="K83" s="91"/>
      <c r="L83" s="91"/>
      <c r="M83" s="91"/>
      <c r="N83" s="91"/>
      <c r="O83" s="91"/>
      <c r="P83" s="91"/>
      <c r="Q83" s="91"/>
      <c r="R83" s="91"/>
      <c r="S83" s="91"/>
      <c r="T83" s="91"/>
    </row>
    <row r="84" spans="3:20">
      <c r="C84" s="90"/>
      <c r="D84" s="91"/>
      <c r="E84" s="91"/>
      <c r="F84" s="91"/>
      <c r="G84" s="91"/>
      <c r="H84" s="91"/>
      <c r="I84" s="91"/>
      <c r="J84" s="91"/>
      <c r="K84" s="91"/>
      <c r="L84" s="91"/>
      <c r="M84" s="91"/>
      <c r="N84" s="91"/>
      <c r="O84" s="91"/>
      <c r="P84" s="91"/>
      <c r="Q84" s="91"/>
      <c r="R84" s="91"/>
      <c r="S84" s="91"/>
      <c r="T84" s="91"/>
    </row>
    <row r="85" spans="3:20">
      <c r="C85" s="90"/>
      <c r="D85" s="91"/>
      <c r="E85" s="91"/>
      <c r="F85" s="91"/>
      <c r="G85" s="91"/>
      <c r="H85" s="91"/>
      <c r="I85" s="91"/>
      <c r="J85" s="91"/>
      <c r="K85" s="91"/>
      <c r="L85" s="91"/>
      <c r="M85" s="91"/>
      <c r="N85" s="91"/>
      <c r="O85" s="91"/>
      <c r="P85" s="91"/>
      <c r="Q85" s="91"/>
      <c r="R85" s="91"/>
      <c r="S85" s="91"/>
      <c r="T85" s="91"/>
    </row>
    <row r="86" spans="3:20">
      <c r="C86" s="90"/>
      <c r="D86" s="91"/>
      <c r="E86" s="91"/>
      <c r="F86" s="91"/>
      <c r="G86" s="91"/>
      <c r="H86" s="91"/>
      <c r="I86" s="91"/>
      <c r="J86" s="91"/>
      <c r="K86" s="91"/>
      <c r="L86" s="91"/>
      <c r="M86" s="91"/>
      <c r="N86" s="91"/>
      <c r="O86" s="91"/>
      <c r="P86" s="91"/>
      <c r="Q86" s="91"/>
      <c r="R86" s="91"/>
      <c r="S86" s="91"/>
      <c r="T86" s="91"/>
    </row>
    <row r="87" spans="3:20">
      <c r="C87" s="90"/>
      <c r="D87" s="91"/>
      <c r="E87" s="91"/>
      <c r="F87" s="91"/>
      <c r="G87" s="91"/>
      <c r="H87" s="91"/>
      <c r="I87" s="91"/>
      <c r="J87" s="91"/>
      <c r="K87" s="91"/>
      <c r="L87" s="91"/>
      <c r="M87" s="91"/>
      <c r="N87" s="91"/>
      <c r="O87" s="91"/>
      <c r="P87" s="91"/>
      <c r="Q87" s="91"/>
      <c r="R87" s="91"/>
      <c r="S87" s="91"/>
      <c r="T87" s="91"/>
    </row>
    <row r="88" spans="3:20">
      <c r="D88" s="91"/>
      <c r="E88" s="91"/>
      <c r="F88" s="91"/>
      <c r="G88" s="91"/>
      <c r="H88" s="91"/>
      <c r="I88" s="91"/>
      <c r="J88" s="91"/>
      <c r="K88" s="91"/>
      <c r="L88" s="91"/>
      <c r="M88" s="91"/>
      <c r="N88" s="91"/>
      <c r="O88" s="91"/>
      <c r="P88" s="91"/>
      <c r="Q88" s="91"/>
      <c r="R88" s="91"/>
      <c r="S88" s="91"/>
      <c r="T88" s="91"/>
    </row>
    <row r="89" spans="3:20">
      <c r="O89" s="91"/>
      <c r="P89" s="91"/>
      <c r="Q89" s="91"/>
      <c r="R89" s="91"/>
      <c r="S89" s="91"/>
      <c r="T89" s="91"/>
    </row>
  </sheetData>
  <mergeCells count="7">
    <mergeCell ref="B4:G4"/>
    <mergeCell ref="B5:C5"/>
    <mergeCell ref="D5:E5"/>
    <mergeCell ref="F5:G5"/>
    <mergeCell ref="B1:F1"/>
    <mergeCell ref="B2:F2"/>
    <mergeCell ref="B3:F3"/>
  </mergeCells>
  <printOptions horizontalCentered="1" verticalCentered="1"/>
  <pageMargins left="0.19685039370078741" right="0.47244094488188981" top="0.6692913385826772" bottom="0.59055118110236227" header="0.19685039370078741" footer="0.19685039370078741"/>
  <pageSetup scale="60" orientation="landscape" horizontalDpi="300" verticalDpi="300" r:id="rId1"/>
  <headerFooter>
    <oddHeader>&amp;L&amp;"Arial,Negrita"&amp;12&amp;KFF0000Difusión advectiva y molecular:
&amp;"Arial,Normal"&amp;K000000Fuente puntual de un contaminante conservativo&amp;RFecha de impresión: &amp;D</oddHeader>
    <oddFooter>&amp;L&amp;Z&amp;F
Hoja: &amp;A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C1:T101"/>
  <sheetViews>
    <sheetView showGridLines="0" showRowColHeaders="0" zoomScale="150" zoomScaleNormal="150" workbookViewId="0"/>
  </sheetViews>
  <sheetFormatPr baseColWidth="10" defaultColWidth="11.44140625" defaultRowHeight="15"/>
  <cols>
    <col min="1" max="1" width="11.44140625" style="1"/>
    <col min="2" max="2" width="9.5546875" style="1" customWidth="1"/>
    <col min="3" max="3" width="60.6640625" style="86" customWidth="1"/>
    <col min="4" max="13" width="11.33203125" style="1" customWidth="1"/>
    <col min="14" max="16384" width="11.44140625" style="1"/>
  </cols>
  <sheetData>
    <row r="1" spans="3:12" ht="22.5" customHeight="1"/>
    <row r="3" spans="3:12" ht="15.6">
      <c r="D3" s="87"/>
      <c r="E3" s="87"/>
      <c r="F3" s="87"/>
      <c r="G3" s="87"/>
    </row>
    <row r="5" spans="3:12">
      <c r="D5" s="88"/>
    </row>
    <row r="6" spans="3:12">
      <c r="D6" s="89"/>
    </row>
    <row r="7" spans="3:12">
      <c r="D7" s="89"/>
    </row>
    <row r="8" spans="3:12">
      <c r="D8" s="89"/>
    </row>
    <row r="9" spans="3:12" ht="15.6" thickBot="1">
      <c r="D9" s="89"/>
    </row>
    <row r="10" spans="3:12" ht="18" thickTop="1">
      <c r="C10" s="166" t="s">
        <v>78</v>
      </c>
      <c r="D10" s="110">
        <v>9.8000000000000007</v>
      </c>
      <c r="E10" s="197"/>
      <c r="F10" s="197"/>
      <c r="G10" s="197"/>
      <c r="H10" s="197"/>
      <c r="I10" s="197"/>
      <c r="J10" s="197"/>
      <c r="K10" s="197"/>
      <c r="L10" s="197"/>
    </row>
    <row r="11" spans="3:12" ht="18" thickBot="1">
      <c r="C11" s="113" t="s">
        <v>292</v>
      </c>
      <c r="D11" s="108">
        <v>0</v>
      </c>
      <c r="E11" s="197"/>
      <c r="F11" s="197"/>
      <c r="G11" s="197"/>
      <c r="H11" s="197"/>
      <c r="I11" s="197"/>
      <c r="J11" s="197"/>
      <c r="K11" s="197"/>
    </row>
    <row r="12" spans="3:12" ht="15.6" thickTop="1">
      <c r="C12" s="197"/>
      <c r="D12" s="197"/>
      <c r="E12" s="197"/>
      <c r="F12" s="197"/>
      <c r="G12" s="197"/>
      <c r="H12" s="197"/>
      <c r="I12" s="197"/>
      <c r="J12" s="197"/>
      <c r="K12" s="197"/>
    </row>
    <row r="13" spans="3:12">
      <c r="C13" s="197"/>
      <c r="D13" s="197"/>
      <c r="E13" s="197"/>
      <c r="F13" s="197"/>
      <c r="G13" s="197"/>
      <c r="H13" s="197"/>
      <c r="I13" s="197"/>
      <c r="J13" s="197"/>
      <c r="K13" s="197"/>
    </row>
    <row r="14" spans="3:12">
      <c r="C14" s="197"/>
      <c r="E14" s="197"/>
      <c r="F14" s="197"/>
      <c r="G14" s="197"/>
      <c r="H14" s="197"/>
      <c r="I14" s="197"/>
      <c r="J14" s="197"/>
      <c r="K14" s="197"/>
      <c r="L14" s="197"/>
    </row>
    <row r="15" spans="3:12">
      <c r="C15" s="197"/>
      <c r="D15" s="197"/>
      <c r="E15" s="197"/>
      <c r="F15" s="197"/>
      <c r="G15" s="197"/>
      <c r="H15" s="197"/>
      <c r="I15" s="197"/>
      <c r="J15" s="197"/>
      <c r="K15" s="197"/>
      <c r="L15" s="197"/>
    </row>
    <row r="16" spans="3:12">
      <c r="C16" s="197"/>
      <c r="D16" s="197"/>
      <c r="E16" s="197"/>
      <c r="F16" s="197"/>
      <c r="G16" s="197"/>
      <c r="H16" s="197"/>
      <c r="I16" s="197"/>
      <c r="J16" s="197"/>
      <c r="K16" s="197"/>
      <c r="L16" s="197"/>
    </row>
    <row r="17" spans="3:20">
      <c r="C17" s="90"/>
      <c r="D17" s="197"/>
      <c r="E17" s="197"/>
      <c r="F17" s="197"/>
      <c r="G17" s="197"/>
      <c r="H17" s="197"/>
      <c r="I17" s="197"/>
      <c r="J17" s="197"/>
      <c r="K17" s="197"/>
      <c r="L17" s="197"/>
      <c r="M17" s="91"/>
      <c r="N17" s="91"/>
      <c r="O17" s="91"/>
      <c r="P17" s="91"/>
      <c r="Q17" s="91"/>
      <c r="R17" s="91"/>
      <c r="S17" s="91"/>
      <c r="T17" s="91"/>
    </row>
    <row r="18" spans="3:20">
      <c r="C18" s="90"/>
      <c r="D18" s="197"/>
      <c r="E18" s="197"/>
      <c r="F18" s="197"/>
      <c r="G18" s="197"/>
      <c r="H18" s="197"/>
      <c r="I18" s="197"/>
      <c r="J18" s="197"/>
      <c r="K18" s="197"/>
      <c r="L18" s="197"/>
      <c r="M18" s="91"/>
      <c r="N18" s="91"/>
      <c r="O18" s="91"/>
      <c r="P18" s="91"/>
      <c r="Q18" s="91"/>
      <c r="R18" s="91"/>
      <c r="S18" s="91"/>
      <c r="T18" s="91"/>
    </row>
    <row r="19" spans="3:20" ht="12.75" customHeight="1">
      <c r="C19" s="90"/>
      <c r="D19" s="197"/>
      <c r="E19" s="197"/>
      <c r="F19" s="197"/>
      <c r="G19" s="197"/>
      <c r="H19" s="197"/>
      <c r="I19" s="197"/>
      <c r="J19" s="197"/>
      <c r="K19" s="197"/>
      <c r="L19" s="197"/>
      <c r="M19" s="91"/>
      <c r="N19" s="91"/>
      <c r="O19" s="91"/>
      <c r="P19" s="91"/>
      <c r="Q19" s="91"/>
      <c r="R19" s="91"/>
      <c r="S19" s="91"/>
      <c r="T19" s="91"/>
    </row>
    <row r="20" spans="3:20" ht="12.75" customHeight="1">
      <c r="C20" s="90"/>
      <c r="D20" s="91"/>
      <c r="E20" s="197"/>
      <c r="F20" s="197"/>
      <c r="G20" s="197"/>
      <c r="H20" s="197"/>
      <c r="I20" s="197"/>
      <c r="J20" s="197"/>
      <c r="K20" s="197"/>
      <c r="L20" s="197"/>
      <c r="M20" s="91"/>
      <c r="N20" s="91"/>
      <c r="O20" s="91"/>
      <c r="P20" s="91"/>
      <c r="Q20" s="91"/>
      <c r="R20" s="91"/>
      <c r="S20" s="91"/>
      <c r="T20" s="91"/>
    </row>
    <row r="21" spans="3:20" ht="12.75" customHeight="1">
      <c r="C21" s="90"/>
      <c r="D21" s="91"/>
      <c r="E21" s="197"/>
      <c r="F21" s="197"/>
      <c r="G21" s="197"/>
      <c r="H21" s="197"/>
      <c r="I21" s="197"/>
      <c r="J21" s="197"/>
      <c r="K21" s="197"/>
      <c r="L21" s="197"/>
      <c r="M21" s="91"/>
      <c r="N21" s="91"/>
      <c r="O21" s="91"/>
      <c r="P21" s="91"/>
      <c r="Q21" s="91"/>
      <c r="R21" s="91"/>
      <c r="S21" s="91"/>
      <c r="T21" s="91"/>
    </row>
    <row r="22" spans="3:20" ht="12.75" customHeight="1">
      <c r="C22" s="90"/>
      <c r="D22" s="91"/>
      <c r="E22" s="91"/>
      <c r="F22" s="91"/>
      <c r="G22" s="91"/>
      <c r="H22" s="91"/>
      <c r="I22" s="91"/>
      <c r="J22" s="91"/>
      <c r="K22" s="91"/>
      <c r="L22" s="91"/>
      <c r="M22" s="91"/>
      <c r="N22" s="91"/>
      <c r="O22" s="91"/>
      <c r="P22" s="91"/>
      <c r="Q22" s="91"/>
      <c r="R22" s="91"/>
      <c r="S22" s="91"/>
      <c r="T22" s="91"/>
    </row>
    <row r="23" spans="3:20" ht="12.75" customHeight="1">
      <c r="C23" s="90"/>
      <c r="D23" s="91"/>
      <c r="E23" s="91"/>
      <c r="F23" s="91"/>
      <c r="G23" s="91"/>
      <c r="H23" s="91"/>
      <c r="I23" s="91"/>
      <c r="J23" s="91"/>
      <c r="K23" s="91"/>
      <c r="L23" s="91"/>
      <c r="M23" s="91"/>
      <c r="N23" s="91"/>
      <c r="O23" s="91"/>
      <c r="P23" s="91"/>
      <c r="Q23" s="91"/>
      <c r="R23" s="91"/>
      <c r="S23" s="91"/>
      <c r="T23" s="91"/>
    </row>
    <row r="24" spans="3:20" ht="12.75" customHeight="1">
      <c r="C24" s="90"/>
      <c r="D24" s="91"/>
      <c r="E24" s="91"/>
      <c r="F24" s="91"/>
      <c r="G24" s="91"/>
      <c r="H24" s="91"/>
      <c r="I24" s="91"/>
      <c r="J24" s="91"/>
      <c r="K24" s="91"/>
      <c r="L24" s="91"/>
      <c r="M24" s="91"/>
      <c r="N24" s="91"/>
      <c r="O24" s="91"/>
      <c r="P24" s="91"/>
      <c r="Q24" s="91"/>
      <c r="R24" s="91"/>
      <c r="S24" s="91"/>
      <c r="T24" s="91"/>
    </row>
    <row r="25" spans="3:20" ht="12.75" customHeight="1">
      <c r="C25" s="90"/>
      <c r="D25" s="91"/>
      <c r="E25" s="91"/>
      <c r="F25" s="91"/>
      <c r="G25" s="91"/>
      <c r="H25" s="91"/>
      <c r="I25" s="91"/>
      <c r="J25" s="91"/>
      <c r="K25" s="91"/>
      <c r="L25" s="91"/>
      <c r="M25" s="91"/>
      <c r="N25" s="91"/>
      <c r="O25" s="91"/>
      <c r="P25" s="91"/>
      <c r="Q25" s="91"/>
      <c r="R25" s="91"/>
      <c r="S25" s="91"/>
      <c r="T25" s="91"/>
    </row>
    <row r="26" spans="3:20" ht="12.75" customHeight="1">
      <c r="C26" s="90"/>
      <c r="D26" s="91"/>
      <c r="E26" s="91"/>
      <c r="F26" s="91"/>
      <c r="G26" s="91"/>
      <c r="H26" s="91"/>
      <c r="I26" s="91"/>
      <c r="J26" s="91"/>
      <c r="K26" s="91"/>
      <c r="L26" s="91"/>
      <c r="M26" s="91"/>
      <c r="N26" s="91"/>
      <c r="O26" s="91"/>
      <c r="P26" s="91"/>
      <c r="Q26" s="91"/>
      <c r="R26" s="91"/>
      <c r="S26" s="91"/>
      <c r="T26" s="91"/>
    </row>
    <row r="27" spans="3:20" ht="12.75" customHeight="1">
      <c r="C27" s="90"/>
      <c r="D27" s="91"/>
      <c r="E27" s="91"/>
      <c r="F27" s="91"/>
      <c r="G27" s="91"/>
      <c r="H27" s="91"/>
      <c r="I27" s="91"/>
      <c r="J27" s="91"/>
      <c r="K27" s="91"/>
      <c r="L27" s="91"/>
      <c r="M27" s="91"/>
      <c r="N27" s="91"/>
      <c r="O27" s="91"/>
      <c r="P27" s="91"/>
      <c r="Q27" s="91"/>
      <c r="R27" s="91"/>
      <c r="S27" s="91"/>
      <c r="T27" s="91"/>
    </row>
    <row r="28" spans="3:20" ht="12.75" customHeight="1">
      <c r="C28" s="90"/>
      <c r="D28" s="91"/>
      <c r="E28" s="92"/>
      <c r="F28" s="92"/>
      <c r="G28" s="92"/>
      <c r="H28" s="92"/>
      <c r="I28" s="92"/>
      <c r="J28" s="88"/>
      <c r="O28" s="91"/>
      <c r="P28" s="91"/>
      <c r="Q28" s="91"/>
      <c r="R28" s="91"/>
      <c r="S28" s="91"/>
      <c r="T28" s="91"/>
    </row>
    <row r="29" spans="3:20" ht="12.75" customHeight="1">
      <c r="C29" s="90"/>
      <c r="D29" s="91"/>
      <c r="E29" s="92"/>
      <c r="F29" s="92"/>
      <c r="G29" s="92"/>
      <c r="H29" s="92"/>
      <c r="I29" s="92"/>
      <c r="J29" s="89"/>
      <c r="K29" s="93"/>
      <c r="L29" s="94"/>
      <c r="O29" s="91"/>
      <c r="P29" s="91"/>
      <c r="Q29" s="91"/>
      <c r="R29" s="91"/>
      <c r="S29" s="91"/>
      <c r="T29" s="91"/>
    </row>
    <row r="30" spans="3:20" ht="12.75" customHeight="1">
      <c r="C30" s="90"/>
      <c r="D30" s="91"/>
      <c r="E30" s="92"/>
      <c r="F30" s="92"/>
      <c r="G30" s="92"/>
      <c r="H30" s="92"/>
      <c r="I30" s="92"/>
      <c r="J30" s="89"/>
      <c r="K30" s="93"/>
      <c r="L30" s="94"/>
      <c r="O30" s="91"/>
      <c r="P30" s="91"/>
      <c r="Q30" s="91"/>
      <c r="R30" s="91"/>
      <c r="S30" s="91"/>
      <c r="T30" s="91"/>
    </row>
    <row r="31" spans="3:20" ht="12.75" customHeight="1">
      <c r="C31" s="90"/>
      <c r="D31" s="91"/>
      <c r="E31" s="92"/>
      <c r="F31" s="92"/>
      <c r="G31" s="92"/>
      <c r="H31" s="92"/>
      <c r="I31" s="92"/>
      <c r="J31" s="89"/>
      <c r="K31" s="93"/>
      <c r="L31" s="94"/>
      <c r="O31" s="91"/>
      <c r="P31" s="91"/>
      <c r="Q31" s="91"/>
      <c r="R31" s="91"/>
      <c r="S31" s="91"/>
      <c r="T31" s="91"/>
    </row>
    <row r="32" spans="3:20" ht="12.75" customHeight="1">
      <c r="C32" s="90"/>
      <c r="D32" s="91"/>
      <c r="E32" s="92"/>
      <c r="F32" s="92"/>
      <c r="G32" s="92"/>
      <c r="H32" s="92"/>
      <c r="I32" s="92"/>
      <c r="J32" s="89"/>
      <c r="K32" s="93"/>
      <c r="L32" s="94"/>
      <c r="O32" s="91"/>
      <c r="P32" s="91"/>
      <c r="Q32" s="91"/>
      <c r="R32" s="91"/>
      <c r="S32" s="91"/>
      <c r="T32" s="91"/>
    </row>
    <row r="33" spans="3:20" ht="12.75" customHeight="1">
      <c r="C33" s="90"/>
      <c r="D33" s="91"/>
      <c r="O33" s="91"/>
      <c r="P33" s="91"/>
      <c r="Q33" s="91"/>
      <c r="R33" s="91"/>
      <c r="S33" s="91"/>
      <c r="T33" s="91"/>
    </row>
    <row r="34" spans="3:20" ht="12.75" customHeight="1">
      <c r="C34" s="90"/>
      <c r="D34" s="91"/>
      <c r="E34" s="92"/>
      <c r="F34" s="92"/>
      <c r="G34" s="92"/>
      <c r="H34" s="92"/>
      <c r="I34" s="92"/>
      <c r="O34" s="91"/>
      <c r="P34" s="91"/>
      <c r="Q34" s="91"/>
      <c r="R34" s="91"/>
      <c r="S34" s="91"/>
      <c r="T34" s="91"/>
    </row>
    <row r="35" spans="3:20">
      <c r="C35" s="90"/>
      <c r="D35" s="91"/>
      <c r="E35" s="92"/>
      <c r="F35" s="92"/>
      <c r="G35" s="92"/>
      <c r="H35" s="92"/>
      <c r="I35" s="92"/>
      <c r="O35" s="91"/>
      <c r="P35" s="91"/>
      <c r="Q35" s="91"/>
      <c r="R35" s="91"/>
      <c r="S35" s="91"/>
      <c r="T35" s="91"/>
    </row>
    <row r="36" spans="3:20">
      <c r="C36" s="90"/>
      <c r="D36" s="91"/>
      <c r="E36" s="92"/>
      <c r="F36" s="92"/>
      <c r="G36" s="92"/>
      <c r="H36" s="92"/>
      <c r="I36" s="92"/>
      <c r="O36" s="91"/>
      <c r="P36" s="91"/>
      <c r="Q36" s="91"/>
      <c r="R36" s="91"/>
      <c r="S36" s="91"/>
      <c r="T36" s="91"/>
    </row>
    <row r="37" spans="3:20">
      <c r="C37" s="90"/>
      <c r="D37" s="91"/>
      <c r="E37" s="92"/>
      <c r="F37" s="92"/>
      <c r="G37" s="92"/>
      <c r="H37" s="92"/>
      <c r="I37" s="92"/>
      <c r="O37" s="91"/>
      <c r="P37" s="91"/>
      <c r="Q37" s="91"/>
      <c r="R37" s="91"/>
      <c r="S37" s="91"/>
      <c r="T37" s="91"/>
    </row>
    <row r="38" spans="3:20">
      <c r="C38" s="90"/>
      <c r="D38" s="91"/>
      <c r="O38" s="91"/>
      <c r="P38" s="91"/>
      <c r="Q38" s="91"/>
      <c r="R38" s="91"/>
      <c r="S38" s="91"/>
      <c r="T38" s="91"/>
    </row>
    <row r="39" spans="3:20">
      <c r="C39" s="90"/>
      <c r="D39" s="91"/>
      <c r="F39" s="92"/>
      <c r="G39" s="92"/>
      <c r="H39" s="92"/>
      <c r="I39" s="92"/>
      <c r="J39" s="94"/>
      <c r="O39" s="91"/>
      <c r="P39" s="91"/>
      <c r="Q39" s="91"/>
      <c r="R39" s="91"/>
      <c r="S39" s="91"/>
      <c r="T39" s="91"/>
    </row>
    <row r="40" spans="3:20">
      <c r="C40" s="90"/>
      <c r="D40" s="91"/>
      <c r="F40" s="92"/>
      <c r="G40" s="92"/>
      <c r="H40" s="92"/>
      <c r="I40" s="92"/>
      <c r="O40" s="91"/>
      <c r="P40" s="91"/>
      <c r="Q40" s="91"/>
      <c r="R40" s="91"/>
      <c r="S40" s="91"/>
      <c r="T40" s="91"/>
    </row>
    <row r="41" spans="3:20">
      <c r="C41" s="90"/>
      <c r="D41" s="91"/>
      <c r="F41" s="92"/>
      <c r="G41" s="92"/>
      <c r="H41" s="92"/>
      <c r="I41" s="92"/>
      <c r="O41" s="91"/>
      <c r="P41" s="91"/>
      <c r="Q41" s="91"/>
      <c r="R41" s="91"/>
      <c r="S41" s="91"/>
      <c r="T41" s="91"/>
    </row>
    <row r="42" spans="3:20">
      <c r="C42" s="90"/>
      <c r="D42" s="91"/>
      <c r="E42" s="91"/>
      <c r="F42" s="91"/>
      <c r="G42" s="91"/>
      <c r="H42" s="91"/>
      <c r="I42" s="91"/>
      <c r="J42" s="91"/>
      <c r="K42" s="91"/>
      <c r="L42" s="91"/>
      <c r="M42" s="91"/>
      <c r="N42" s="91"/>
      <c r="O42" s="91"/>
      <c r="P42" s="91"/>
      <c r="Q42" s="91"/>
      <c r="R42" s="91"/>
      <c r="S42" s="91"/>
      <c r="T42" s="91"/>
    </row>
    <row r="43" spans="3:20">
      <c r="C43" s="90"/>
      <c r="D43" s="91"/>
      <c r="E43" s="91"/>
      <c r="F43" s="91"/>
      <c r="G43" s="91"/>
      <c r="H43" s="91"/>
      <c r="I43" s="91"/>
      <c r="J43" s="91"/>
      <c r="K43" s="91"/>
      <c r="L43" s="91"/>
      <c r="M43" s="91"/>
      <c r="N43" s="91"/>
      <c r="O43" s="91"/>
      <c r="P43" s="91"/>
      <c r="Q43" s="91"/>
      <c r="R43" s="91"/>
      <c r="S43" s="91"/>
      <c r="T43" s="91"/>
    </row>
    <row r="44" spans="3:20">
      <c r="C44" s="90"/>
      <c r="D44" s="91"/>
      <c r="E44" s="91"/>
      <c r="F44" s="91"/>
      <c r="G44" s="91"/>
      <c r="H44" s="91"/>
      <c r="I44" s="91"/>
      <c r="J44" s="91"/>
      <c r="K44" s="91"/>
      <c r="L44" s="91"/>
      <c r="M44" s="91"/>
      <c r="N44" s="91"/>
      <c r="O44" s="91"/>
      <c r="P44" s="91"/>
      <c r="Q44" s="91"/>
      <c r="R44" s="91"/>
      <c r="S44" s="91"/>
      <c r="T44" s="91"/>
    </row>
    <row r="45" spans="3:20">
      <c r="C45" s="90"/>
      <c r="D45" s="91"/>
      <c r="E45" s="91"/>
      <c r="F45" s="91"/>
      <c r="G45" s="91"/>
      <c r="H45" s="91"/>
      <c r="I45" s="91"/>
      <c r="J45" s="91"/>
      <c r="K45" s="91"/>
      <c r="L45" s="91"/>
      <c r="M45" s="91"/>
      <c r="N45" s="91"/>
      <c r="O45" s="91"/>
      <c r="P45" s="91"/>
      <c r="Q45" s="91"/>
      <c r="R45" s="91"/>
      <c r="S45" s="91"/>
      <c r="T45" s="91"/>
    </row>
    <row r="46" spans="3:20">
      <c r="C46" s="90"/>
      <c r="D46" s="91"/>
      <c r="E46" s="91"/>
      <c r="F46" s="91"/>
      <c r="G46" s="91"/>
      <c r="H46" s="91"/>
      <c r="I46" s="91"/>
      <c r="J46" s="91"/>
      <c r="K46" s="91"/>
      <c r="L46" s="91"/>
      <c r="M46" s="91"/>
      <c r="N46" s="91"/>
      <c r="O46" s="91"/>
      <c r="P46" s="91"/>
      <c r="Q46" s="91"/>
      <c r="R46" s="91"/>
      <c r="S46" s="91"/>
      <c r="T46" s="91"/>
    </row>
    <row r="47" spans="3:20">
      <c r="C47" s="90"/>
      <c r="D47" s="91"/>
      <c r="E47" s="91"/>
      <c r="F47" s="91"/>
      <c r="G47" s="91"/>
      <c r="H47" s="91"/>
      <c r="I47" s="91"/>
      <c r="J47" s="91"/>
      <c r="K47" s="91"/>
      <c r="L47" s="91"/>
      <c r="M47" s="91"/>
      <c r="N47" s="91"/>
      <c r="O47" s="91"/>
      <c r="P47" s="91"/>
      <c r="Q47" s="91"/>
      <c r="R47" s="91"/>
      <c r="S47" s="91"/>
      <c r="T47" s="91"/>
    </row>
    <row r="48" spans="3:20">
      <c r="C48" s="90"/>
      <c r="D48" s="91"/>
      <c r="E48" s="91"/>
      <c r="F48" s="91"/>
      <c r="G48" s="91"/>
      <c r="H48" s="91"/>
      <c r="I48" s="91"/>
      <c r="J48" s="91"/>
      <c r="K48" s="91"/>
      <c r="L48" s="91"/>
      <c r="M48" s="91"/>
      <c r="N48" s="91"/>
      <c r="O48" s="91"/>
      <c r="P48" s="91"/>
      <c r="Q48" s="91"/>
      <c r="R48" s="91"/>
      <c r="S48" s="91"/>
      <c r="T48" s="91"/>
    </row>
    <row r="49" spans="3:20">
      <c r="C49" s="90"/>
      <c r="D49" s="91"/>
      <c r="E49" s="91"/>
      <c r="F49" s="91"/>
      <c r="G49" s="91"/>
      <c r="H49" s="91"/>
      <c r="I49" s="91"/>
      <c r="J49" s="91"/>
      <c r="K49" s="91"/>
      <c r="L49" s="91"/>
      <c r="M49" s="91"/>
      <c r="N49" s="91"/>
      <c r="O49" s="91"/>
      <c r="P49" s="91"/>
      <c r="Q49" s="91"/>
      <c r="R49" s="91"/>
      <c r="S49" s="91"/>
      <c r="T49" s="91"/>
    </row>
    <row r="50" spans="3:20">
      <c r="C50" s="90"/>
      <c r="D50" s="91"/>
      <c r="E50" s="91"/>
      <c r="F50" s="91"/>
      <c r="G50" s="91"/>
      <c r="H50" s="91"/>
      <c r="I50" s="91"/>
      <c r="J50" s="91"/>
      <c r="K50" s="91"/>
      <c r="L50" s="91"/>
      <c r="M50" s="91"/>
      <c r="N50" s="91"/>
      <c r="O50" s="91"/>
      <c r="P50" s="91"/>
      <c r="Q50" s="91"/>
      <c r="R50" s="91"/>
      <c r="S50" s="91"/>
      <c r="T50" s="91"/>
    </row>
    <row r="51" spans="3:20">
      <c r="C51" s="90"/>
      <c r="D51" s="91"/>
      <c r="E51" s="91"/>
      <c r="F51" s="91"/>
      <c r="G51" s="91"/>
      <c r="H51" s="91"/>
      <c r="I51" s="91"/>
      <c r="J51" s="91"/>
      <c r="K51" s="91"/>
      <c r="L51" s="91"/>
      <c r="M51" s="91"/>
      <c r="N51" s="91"/>
      <c r="O51" s="91"/>
      <c r="P51" s="91"/>
      <c r="Q51" s="91"/>
      <c r="R51" s="91"/>
      <c r="S51" s="91"/>
      <c r="T51" s="91"/>
    </row>
    <row r="52" spans="3:20">
      <c r="C52" s="90"/>
      <c r="D52" s="91"/>
      <c r="E52" s="91"/>
      <c r="F52" s="91"/>
      <c r="G52" s="91"/>
      <c r="H52" s="91"/>
      <c r="I52" s="91"/>
      <c r="J52" s="91"/>
      <c r="K52" s="91"/>
      <c r="L52" s="91"/>
      <c r="M52" s="91"/>
      <c r="N52" s="91"/>
      <c r="O52" s="91"/>
      <c r="P52" s="91"/>
      <c r="Q52" s="91"/>
      <c r="R52" s="91"/>
      <c r="S52" s="91"/>
      <c r="T52" s="91"/>
    </row>
    <row r="53" spans="3:20">
      <c r="C53" s="90"/>
      <c r="D53" s="91"/>
      <c r="E53" s="91"/>
      <c r="F53" s="91"/>
      <c r="G53" s="91"/>
      <c r="H53" s="91"/>
      <c r="I53" s="91"/>
      <c r="J53" s="91"/>
      <c r="K53" s="91"/>
      <c r="L53" s="91"/>
      <c r="M53" s="91"/>
      <c r="N53" s="91"/>
      <c r="O53" s="91"/>
      <c r="P53" s="91"/>
      <c r="Q53" s="91"/>
      <c r="R53" s="91"/>
      <c r="S53" s="91"/>
      <c r="T53" s="91"/>
    </row>
    <row r="54" spans="3:20">
      <c r="C54" s="90"/>
      <c r="D54" s="91"/>
      <c r="E54" s="91"/>
      <c r="F54" s="91"/>
      <c r="G54" s="91"/>
      <c r="H54" s="91"/>
      <c r="I54" s="91"/>
      <c r="J54" s="91"/>
      <c r="K54" s="91"/>
      <c r="L54" s="91"/>
      <c r="M54" s="91"/>
      <c r="N54" s="91"/>
      <c r="O54" s="91"/>
      <c r="P54" s="91"/>
      <c r="Q54" s="91"/>
      <c r="R54" s="91"/>
      <c r="S54" s="91"/>
      <c r="T54" s="91"/>
    </row>
    <row r="55" spans="3:20">
      <c r="C55" s="90"/>
      <c r="D55" s="91"/>
      <c r="E55" s="91"/>
      <c r="F55" s="91"/>
      <c r="G55" s="91"/>
      <c r="H55" s="91"/>
      <c r="I55" s="91"/>
      <c r="J55" s="91"/>
      <c r="K55" s="91"/>
      <c r="L55" s="91"/>
      <c r="M55" s="91"/>
      <c r="N55" s="91"/>
      <c r="O55" s="91"/>
      <c r="P55" s="91"/>
      <c r="Q55" s="91"/>
      <c r="R55" s="91"/>
      <c r="S55" s="91"/>
      <c r="T55" s="91"/>
    </row>
    <row r="56" spans="3:20">
      <c r="C56" s="90"/>
      <c r="D56" s="91"/>
      <c r="E56" s="91"/>
      <c r="F56" s="91"/>
      <c r="G56" s="91"/>
      <c r="H56" s="91"/>
      <c r="I56" s="91"/>
      <c r="J56" s="91"/>
      <c r="K56" s="91"/>
      <c r="L56" s="91"/>
      <c r="M56" s="91"/>
      <c r="N56" s="91"/>
      <c r="O56" s="91"/>
      <c r="P56" s="91"/>
      <c r="Q56" s="91"/>
      <c r="R56" s="91"/>
      <c r="S56" s="91"/>
      <c r="T56" s="91"/>
    </row>
    <row r="57" spans="3:20">
      <c r="C57" s="90"/>
      <c r="D57" s="91"/>
      <c r="E57" s="91"/>
      <c r="F57" s="91"/>
      <c r="G57" s="91"/>
      <c r="H57" s="91"/>
      <c r="I57" s="91"/>
      <c r="J57" s="91"/>
      <c r="K57" s="91"/>
      <c r="L57" s="91"/>
      <c r="M57" s="91"/>
      <c r="N57" s="91"/>
      <c r="O57" s="91"/>
      <c r="P57" s="91"/>
      <c r="Q57" s="91"/>
      <c r="R57" s="91"/>
      <c r="S57" s="91"/>
      <c r="T57" s="91"/>
    </row>
    <row r="58" spans="3:20">
      <c r="C58" s="90"/>
      <c r="D58" s="91"/>
      <c r="E58" s="91"/>
      <c r="F58" s="91"/>
      <c r="G58" s="91"/>
      <c r="H58" s="91"/>
      <c r="I58" s="91"/>
      <c r="J58" s="91"/>
      <c r="K58" s="91"/>
      <c r="L58" s="91"/>
      <c r="M58" s="91"/>
      <c r="N58" s="91"/>
      <c r="O58" s="91"/>
      <c r="P58" s="91"/>
      <c r="Q58" s="91"/>
      <c r="R58" s="91"/>
      <c r="S58" s="91"/>
      <c r="T58" s="91"/>
    </row>
    <row r="59" spans="3:20">
      <c r="C59" s="90"/>
      <c r="D59" s="91"/>
      <c r="E59" s="91"/>
      <c r="F59" s="91"/>
      <c r="G59" s="91"/>
      <c r="H59" s="91"/>
      <c r="I59" s="91"/>
      <c r="J59" s="91"/>
      <c r="K59" s="91"/>
      <c r="L59" s="91"/>
      <c r="M59" s="91"/>
      <c r="N59" s="91"/>
      <c r="O59" s="91"/>
      <c r="P59" s="91"/>
      <c r="Q59" s="91"/>
      <c r="R59" s="91"/>
      <c r="S59" s="91"/>
      <c r="T59" s="91"/>
    </row>
    <row r="60" spans="3:20">
      <c r="C60" s="90"/>
      <c r="D60" s="91"/>
      <c r="E60" s="91"/>
      <c r="F60" s="91"/>
      <c r="G60" s="91"/>
      <c r="H60" s="91"/>
      <c r="I60" s="91"/>
      <c r="J60" s="91"/>
      <c r="K60" s="91"/>
      <c r="L60" s="91"/>
      <c r="M60" s="91"/>
      <c r="N60" s="91"/>
      <c r="O60" s="91"/>
      <c r="P60" s="91"/>
      <c r="Q60" s="91"/>
      <c r="R60" s="91"/>
      <c r="S60" s="91"/>
      <c r="T60" s="91"/>
    </row>
    <row r="61" spans="3:20">
      <c r="C61" s="90"/>
      <c r="D61" s="91"/>
      <c r="E61" s="91"/>
      <c r="F61" s="91"/>
      <c r="G61" s="91"/>
      <c r="H61" s="91"/>
      <c r="I61" s="91"/>
      <c r="J61" s="91"/>
      <c r="K61" s="91"/>
      <c r="L61" s="91"/>
      <c r="M61" s="91"/>
      <c r="N61" s="91"/>
      <c r="O61" s="91"/>
      <c r="P61" s="91"/>
      <c r="Q61" s="91"/>
      <c r="R61" s="91"/>
      <c r="S61" s="91"/>
      <c r="T61" s="91"/>
    </row>
    <row r="62" spans="3:20">
      <c r="C62" s="90"/>
      <c r="D62" s="91"/>
      <c r="E62" s="91"/>
      <c r="F62" s="91"/>
      <c r="G62" s="91"/>
      <c r="H62" s="91"/>
      <c r="I62" s="91"/>
      <c r="J62" s="91"/>
      <c r="K62" s="91"/>
      <c r="L62" s="91"/>
      <c r="M62" s="91"/>
      <c r="N62" s="91"/>
      <c r="O62" s="91"/>
      <c r="P62" s="91"/>
      <c r="Q62" s="91"/>
      <c r="R62" s="91"/>
      <c r="S62" s="91"/>
      <c r="T62" s="91"/>
    </row>
    <row r="63" spans="3:20">
      <c r="C63" s="90"/>
      <c r="D63" s="91"/>
      <c r="E63" s="91"/>
      <c r="F63" s="91"/>
      <c r="G63" s="91"/>
      <c r="H63" s="91"/>
      <c r="I63" s="91"/>
      <c r="J63" s="91"/>
      <c r="K63" s="91"/>
      <c r="L63" s="91"/>
      <c r="M63" s="91"/>
      <c r="N63" s="91"/>
      <c r="O63" s="91"/>
      <c r="P63" s="91"/>
      <c r="Q63" s="91"/>
      <c r="R63" s="91"/>
      <c r="S63" s="91"/>
      <c r="T63" s="91"/>
    </row>
    <row r="64" spans="3:20">
      <c r="C64" s="90"/>
      <c r="D64" s="91"/>
      <c r="E64" s="91"/>
      <c r="F64" s="91"/>
      <c r="G64" s="91"/>
      <c r="H64" s="91"/>
      <c r="I64" s="91"/>
      <c r="J64" s="91"/>
      <c r="K64" s="91"/>
      <c r="L64" s="91"/>
      <c r="M64" s="91"/>
      <c r="N64" s="91"/>
      <c r="O64" s="91"/>
      <c r="P64" s="91"/>
      <c r="Q64" s="91"/>
      <c r="R64" s="91"/>
      <c r="S64" s="91"/>
      <c r="T64" s="91"/>
    </row>
    <row r="65" spans="3:20">
      <c r="C65" s="90"/>
      <c r="D65" s="91"/>
      <c r="E65" s="91"/>
      <c r="F65" s="91"/>
      <c r="G65" s="91"/>
      <c r="H65" s="91"/>
      <c r="I65" s="91"/>
      <c r="J65" s="91"/>
      <c r="K65" s="91"/>
      <c r="L65" s="91"/>
      <c r="M65" s="91"/>
      <c r="N65" s="91"/>
      <c r="O65" s="91"/>
      <c r="P65" s="91"/>
      <c r="Q65" s="91"/>
      <c r="R65" s="91"/>
      <c r="S65" s="91"/>
      <c r="T65" s="91"/>
    </row>
    <row r="66" spans="3:20">
      <c r="C66" s="90"/>
      <c r="D66" s="91"/>
      <c r="E66" s="91"/>
      <c r="F66" s="91"/>
      <c r="G66" s="91"/>
      <c r="H66" s="91"/>
      <c r="I66" s="91"/>
      <c r="J66" s="91"/>
      <c r="K66" s="91"/>
      <c r="L66" s="91"/>
      <c r="M66" s="91"/>
      <c r="N66" s="91"/>
      <c r="O66" s="91"/>
      <c r="P66" s="91"/>
      <c r="Q66" s="91"/>
      <c r="R66" s="91"/>
      <c r="S66" s="91"/>
      <c r="T66" s="91"/>
    </row>
    <row r="67" spans="3:20">
      <c r="C67" s="90"/>
      <c r="D67" s="91"/>
      <c r="E67" s="91"/>
      <c r="F67" s="91"/>
      <c r="G67" s="91"/>
      <c r="H67" s="91"/>
      <c r="I67" s="91"/>
      <c r="J67" s="91"/>
      <c r="K67" s="91"/>
      <c r="L67" s="91"/>
      <c r="M67" s="91"/>
      <c r="N67" s="91"/>
      <c r="O67" s="91"/>
      <c r="P67" s="91"/>
      <c r="Q67" s="91"/>
      <c r="R67" s="91"/>
      <c r="S67" s="91"/>
      <c r="T67" s="91"/>
    </row>
    <row r="68" spans="3:20">
      <c r="C68" s="90"/>
      <c r="D68" s="91"/>
      <c r="E68" s="91"/>
      <c r="F68" s="91"/>
      <c r="G68" s="91"/>
      <c r="H68" s="91"/>
      <c r="I68" s="91"/>
      <c r="J68" s="91"/>
      <c r="K68" s="91"/>
      <c r="L68" s="91"/>
      <c r="M68" s="91"/>
      <c r="N68" s="91"/>
      <c r="O68" s="91"/>
      <c r="P68" s="91"/>
      <c r="Q68" s="91"/>
      <c r="R68" s="91"/>
      <c r="S68" s="91"/>
      <c r="T68" s="91"/>
    </row>
    <row r="69" spans="3:20">
      <c r="C69" s="90"/>
      <c r="D69" s="91"/>
      <c r="E69" s="91"/>
      <c r="F69" s="91"/>
      <c r="G69" s="91"/>
      <c r="H69" s="91"/>
      <c r="I69" s="91"/>
      <c r="J69" s="91"/>
      <c r="K69" s="91"/>
      <c r="L69" s="91"/>
      <c r="M69" s="91"/>
      <c r="N69" s="91"/>
      <c r="O69" s="91"/>
      <c r="P69" s="91"/>
      <c r="Q69" s="91"/>
      <c r="R69" s="91"/>
      <c r="S69" s="91"/>
      <c r="T69" s="91"/>
    </row>
    <row r="70" spans="3:20">
      <c r="C70" s="90"/>
      <c r="D70" s="91"/>
      <c r="E70" s="91"/>
      <c r="F70" s="91"/>
      <c r="G70" s="91"/>
      <c r="H70" s="91"/>
      <c r="I70" s="91"/>
      <c r="J70" s="91"/>
      <c r="K70" s="91"/>
      <c r="L70" s="91"/>
      <c r="M70" s="91"/>
      <c r="N70" s="91"/>
      <c r="O70" s="91"/>
      <c r="P70" s="91"/>
      <c r="Q70" s="91"/>
      <c r="R70" s="91"/>
      <c r="S70" s="91"/>
      <c r="T70" s="91"/>
    </row>
    <row r="71" spans="3:20">
      <c r="C71" s="90"/>
      <c r="D71" s="91"/>
      <c r="E71" s="91"/>
      <c r="F71" s="91"/>
      <c r="G71" s="91"/>
      <c r="H71" s="91"/>
      <c r="I71" s="91"/>
      <c r="J71" s="91"/>
      <c r="K71" s="91"/>
      <c r="L71" s="91"/>
      <c r="M71" s="91"/>
      <c r="N71" s="91"/>
      <c r="O71" s="91"/>
      <c r="P71" s="91"/>
      <c r="Q71" s="91"/>
      <c r="R71" s="91"/>
      <c r="S71" s="91"/>
      <c r="T71" s="91"/>
    </row>
    <row r="72" spans="3:20">
      <c r="C72" s="90"/>
      <c r="D72" s="91"/>
      <c r="E72" s="91"/>
      <c r="F72" s="91"/>
      <c r="G72" s="91"/>
      <c r="H72" s="91"/>
      <c r="I72" s="91"/>
      <c r="J72" s="91"/>
      <c r="K72" s="91"/>
      <c r="L72" s="91"/>
      <c r="M72" s="91"/>
      <c r="N72" s="91"/>
      <c r="O72" s="91"/>
      <c r="P72" s="91"/>
      <c r="Q72" s="91"/>
      <c r="R72" s="91"/>
      <c r="S72" s="91"/>
      <c r="T72" s="91"/>
    </row>
    <row r="73" spans="3:20">
      <c r="C73" s="90"/>
      <c r="D73" s="91"/>
      <c r="E73" s="91"/>
      <c r="F73" s="91"/>
      <c r="G73" s="91"/>
      <c r="H73" s="91"/>
      <c r="I73" s="91"/>
      <c r="J73" s="91"/>
      <c r="K73" s="91"/>
      <c r="L73" s="91"/>
      <c r="M73" s="91"/>
      <c r="N73" s="91"/>
      <c r="O73" s="91"/>
      <c r="P73" s="91"/>
      <c r="Q73" s="91"/>
      <c r="R73" s="91"/>
      <c r="S73" s="91"/>
      <c r="T73" s="91"/>
    </row>
    <row r="74" spans="3:20">
      <c r="C74" s="90"/>
      <c r="D74" s="91"/>
      <c r="E74" s="91"/>
      <c r="F74" s="91"/>
      <c r="G74" s="91"/>
      <c r="H74" s="91"/>
      <c r="I74" s="91"/>
      <c r="J74" s="91"/>
      <c r="K74" s="91"/>
      <c r="L74" s="91"/>
      <c r="M74" s="91"/>
      <c r="N74" s="91"/>
      <c r="O74" s="91"/>
      <c r="P74" s="91"/>
      <c r="Q74" s="91"/>
      <c r="R74" s="91"/>
      <c r="S74" s="91"/>
      <c r="T74" s="91"/>
    </row>
    <row r="75" spans="3:20">
      <c r="C75" s="90"/>
      <c r="D75" s="91"/>
      <c r="E75" s="91"/>
      <c r="F75" s="91"/>
      <c r="G75" s="91"/>
      <c r="H75" s="91"/>
      <c r="I75" s="91"/>
      <c r="J75" s="91"/>
      <c r="K75" s="91"/>
      <c r="L75" s="91"/>
      <c r="M75" s="91"/>
      <c r="N75" s="91"/>
      <c r="O75" s="91"/>
      <c r="P75" s="91"/>
      <c r="Q75" s="91"/>
      <c r="R75" s="91"/>
      <c r="S75" s="91"/>
      <c r="T75" s="91"/>
    </row>
    <row r="76" spans="3:20">
      <c r="C76" s="90"/>
      <c r="D76" s="91"/>
      <c r="E76" s="91"/>
      <c r="F76" s="91"/>
      <c r="G76" s="91"/>
      <c r="H76" s="91"/>
      <c r="I76" s="91"/>
      <c r="J76" s="91"/>
      <c r="K76" s="91"/>
      <c r="L76" s="91"/>
      <c r="M76" s="91"/>
      <c r="N76" s="91"/>
      <c r="O76" s="91"/>
      <c r="P76" s="91"/>
      <c r="Q76" s="91"/>
      <c r="R76" s="91"/>
      <c r="S76" s="91"/>
      <c r="T76" s="91"/>
    </row>
    <row r="77" spans="3:20">
      <c r="C77" s="90"/>
      <c r="D77" s="91"/>
      <c r="E77" s="91"/>
      <c r="F77" s="91"/>
      <c r="G77" s="91"/>
      <c r="H77" s="91"/>
      <c r="I77" s="91"/>
      <c r="J77" s="91"/>
      <c r="K77" s="91"/>
      <c r="L77" s="91"/>
      <c r="M77" s="91"/>
      <c r="N77" s="91"/>
      <c r="O77" s="91"/>
      <c r="P77" s="91"/>
      <c r="Q77" s="91"/>
      <c r="R77" s="91"/>
      <c r="S77" s="91"/>
      <c r="T77" s="91"/>
    </row>
    <row r="78" spans="3:20">
      <c r="C78" s="90"/>
      <c r="D78" s="91"/>
      <c r="E78" s="91"/>
      <c r="F78" s="91"/>
      <c r="G78" s="91"/>
      <c r="H78" s="91"/>
      <c r="I78" s="91"/>
      <c r="J78" s="91"/>
      <c r="K78" s="91"/>
      <c r="L78" s="91"/>
      <c r="M78" s="91"/>
      <c r="N78" s="91"/>
      <c r="O78" s="91"/>
      <c r="P78" s="91"/>
      <c r="Q78" s="91"/>
      <c r="R78" s="91"/>
      <c r="S78" s="91"/>
      <c r="T78" s="91"/>
    </row>
    <row r="79" spans="3:20">
      <c r="C79" s="90"/>
      <c r="D79" s="91"/>
      <c r="E79" s="91"/>
      <c r="F79" s="91"/>
      <c r="G79" s="91"/>
      <c r="H79" s="91"/>
      <c r="I79" s="91"/>
      <c r="J79" s="91"/>
      <c r="K79" s="91"/>
      <c r="L79" s="91"/>
      <c r="M79" s="91"/>
      <c r="N79" s="91"/>
      <c r="O79" s="91"/>
      <c r="P79" s="91"/>
      <c r="Q79" s="91"/>
      <c r="R79" s="91"/>
      <c r="S79" s="91"/>
      <c r="T79" s="91"/>
    </row>
    <row r="80" spans="3:20">
      <c r="C80" s="90"/>
      <c r="D80" s="91"/>
      <c r="E80" s="91"/>
      <c r="F80" s="91"/>
      <c r="G80" s="91"/>
      <c r="H80" s="91"/>
      <c r="I80" s="91"/>
      <c r="J80" s="91"/>
      <c r="K80" s="91"/>
      <c r="L80" s="91"/>
      <c r="M80" s="91"/>
      <c r="N80" s="91"/>
      <c r="O80" s="91"/>
      <c r="P80" s="91"/>
      <c r="Q80" s="91"/>
      <c r="R80" s="91"/>
      <c r="S80" s="91"/>
      <c r="T80" s="91"/>
    </row>
    <row r="81" spans="3:20">
      <c r="C81" s="90"/>
      <c r="D81" s="91"/>
      <c r="E81" s="91"/>
      <c r="F81" s="91"/>
      <c r="G81" s="91"/>
      <c r="H81" s="91"/>
      <c r="I81" s="91"/>
      <c r="J81" s="91"/>
      <c r="K81" s="91"/>
      <c r="L81" s="91"/>
      <c r="M81" s="91"/>
      <c r="N81" s="91"/>
      <c r="O81" s="91"/>
      <c r="P81" s="91"/>
      <c r="Q81" s="91"/>
      <c r="R81" s="91"/>
      <c r="S81" s="91"/>
      <c r="T81" s="91"/>
    </row>
    <row r="82" spans="3:20">
      <c r="C82" s="90"/>
      <c r="D82" s="91"/>
      <c r="E82" s="91"/>
      <c r="F82" s="91"/>
      <c r="G82" s="91"/>
      <c r="H82" s="91"/>
      <c r="I82" s="91"/>
      <c r="J82" s="91"/>
      <c r="K82" s="91"/>
      <c r="L82" s="91"/>
      <c r="M82" s="91"/>
      <c r="N82" s="91"/>
      <c r="O82" s="91"/>
      <c r="P82" s="91"/>
      <c r="Q82" s="91"/>
      <c r="R82" s="91"/>
      <c r="S82" s="91"/>
      <c r="T82" s="91"/>
    </row>
    <row r="83" spans="3:20">
      <c r="C83" s="90"/>
      <c r="D83" s="91"/>
      <c r="E83" s="91"/>
      <c r="F83" s="91"/>
      <c r="G83" s="91"/>
      <c r="H83" s="91"/>
      <c r="I83" s="91"/>
      <c r="J83" s="91"/>
      <c r="K83" s="91"/>
      <c r="L83" s="91"/>
      <c r="M83" s="91"/>
      <c r="N83" s="91"/>
      <c r="O83" s="91"/>
      <c r="P83" s="91"/>
      <c r="Q83" s="91"/>
      <c r="R83" s="91"/>
      <c r="S83" s="91"/>
      <c r="T83" s="91"/>
    </row>
    <row r="84" spans="3:20">
      <c r="C84" s="90"/>
      <c r="D84" s="91"/>
      <c r="E84" s="91"/>
      <c r="F84" s="91"/>
      <c r="G84" s="91"/>
      <c r="H84" s="91"/>
      <c r="I84" s="91"/>
      <c r="J84" s="91"/>
      <c r="K84" s="91"/>
      <c r="L84" s="91"/>
      <c r="M84" s="91"/>
      <c r="N84" s="91"/>
      <c r="O84" s="91"/>
      <c r="P84" s="91"/>
      <c r="Q84" s="91"/>
      <c r="R84" s="91"/>
      <c r="S84" s="91"/>
      <c r="T84" s="91"/>
    </row>
    <row r="85" spans="3:20">
      <c r="C85" s="90"/>
      <c r="D85" s="91"/>
      <c r="E85" s="91"/>
      <c r="F85" s="91"/>
      <c r="G85" s="91"/>
      <c r="H85" s="91"/>
      <c r="I85" s="91"/>
      <c r="J85" s="91"/>
      <c r="K85" s="91"/>
      <c r="L85" s="91"/>
      <c r="M85" s="91"/>
      <c r="N85" s="91"/>
      <c r="O85" s="91"/>
      <c r="P85" s="91"/>
      <c r="Q85" s="91"/>
      <c r="R85" s="91"/>
      <c r="S85" s="91"/>
      <c r="T85" s="91"/>
    </row>
    <row r="86" spans="3:20">
      <c r="C86" s="90"/>
      <c r="D86" s="91"/>
      <c r="E86" s="91"/>
      <c r="F86" s="91"/>
      <c r="G86" s="91"/>
      <c r="H86" s="91"/>
      <c r="I86" s="91"/>
      <c r="J86" s="91"/>
      <c r="K86" s="91"/>
      <c r="L86" s="91"/>
      <c r="M86" s="91"/>
      <c r="N86" s="91"/>
      <c r="O86" s="91"/>
      <c r="P86" s="91"/>
      <c r="Q86" s="91"/>
      <c r="R86" s="91"/>
      <c r="S86" s="91"/>
      <c r="T86" s="91"/>
    </row>
    <row r="87" spans="3:20">
      <c r="C87" s="90"/>
      <c r="D87" s="91"/>
      <c r="E87" s="91"/>
      <c r="F87" s="91"/>
      <c r="G87" s="91"/>
      <c r="H87" s="91"/>
      <c r="I87" s="91"/>
      <c r="J87" s="91"/>
      <c r="K87" s="91"/>
      <c r="L87" s="91"/>
      <c r="M87" s="91"/>
      <c r="N87" s="91"/>
      <c r="O87" s="91"/>
      <c r="P87" s="91"/>
      <c r="Q87" s="91"/>
      <c r="R87" s="91"/>
      <c r="S87" s="91"/>
      <c r="T87" s="91"/>
    </row>
    <row r="88" spans="3:20">
      <c r="C88" s="90"/>
      <c r="D88" s="91"/>
      <c r="E88" s="91"/>
      <c r="F88" s="91"/>
      <c r="G88" s="91"/>
      <c r="H88" s="91"/>
      <c r="I88" s="91"/>
      <c r="J88" s="91"/>
      <c r="K88" s="91"/>
      <c r="L88" s="91"/>
      <c r="M88" s="91"/>
      <c r="N88" s="91"/>
      <c r="O88" s="91"/>
      <c r="P88" s="91"/>
      <c r="Q88" s="91"/>
      <c r="R88" s="91"/>
      <c r="S88" s="91"/>
      <c r="T88" s="91"/>
    </row>
    <row r="89" spans="3:20">
      <c r="C89" s="90"/>
      <c r="D89" s="91"/>
      <c r="E89" s="91"/>
      <c r="F89" s="91"/>
      <c r="G89" s="91"/>
      <c r="H89" s="91"/>
      <c r="I89" s="91"/>
      <c r="J89" s="91"/>
      <c r="K89" s="91"/>
      <c r="L89" s="91"/>
      <c r="M89" s="91"/>
      <c r="N89" s="91"/>
      <c r="O89" s="91"/>
      <c r="P89" s="91"/>
      <c r="Q89" s="91"/>
      <c r="R89" s="91"/>
      <c r="S89" s="91"/>
      <c r="T89" s="91"/>
    </row>
    <row r="90" spans="3:20">
      <c r="C90" s="90"/>
      <c r="D90" s="91"/>
      <c r="E90" s="91"/>
      <c r="F90" s="91"/>
      <c r="G90" s="91"/>
      <c r="H90" s="91"/>
      <c r="I90" s="91"/>
      <c r="J90" s="91"/>
      <c r="K90" s="91"/>
      <c r="L90" s="91"/>
      <c r="M90" s="91"/>
      <c r="N90" s="91"/>
      <c r="O90" s="91"/>
      <c r="P90" s="91"/>
      <c r="Q90" s="91"/>
      <c r="R90" s="91"/>
      <c r="S90" s="91"/>
      <c r="T90" s="91"/>
    </row>
    <row r="91" spans="3:20">
      <c r="C91" s="90"/>
      <c r="D91" s="91"/>
      <c r="E91" s="91"/>
      <c r="F91" s="91"/>
      <c r="G91" s="91"/>
      <c r="H91" s="91"/>
      <c r="I91" s="91"/>
      <c r="J91" s="91"/>
      <c r="K91" s="91"/>
      <c r="L91" s="91"/>
      <c r="M91" s="91"/>
      <c r="N91" s="91"/>
      <c r="O91" s="91"/>
      <c r="P91" s="91"/>
      <c r="Q91" s="91"/>
      <c r="R91" s="91"/>
      <c r="S91" s="91"/>
      <c r="T91" s="91"/>
    </row>
    <row r="92" spans="3:20">
      <c r="C92" s="90"/>
      <c r="D92" s="91"/>
      <c r="E92" s="91"/>
      <c r="F92" s="91"/>
      <c r="G92" s="91"/>
      <c r="H92" s="91"/>
      <c r="I92" s="91"/>
      <c r="J92" s="91"/>
      <c r="K92" s="91"/>
      <c r="L92" s="91"/>
      <c r="M92" s="91"/>
      <c r="N92" s="91"/>
      <c r="O92" s="91"/>
      <c r="P92" s="91"/>
      <c r="Q92" s="91"/>
      <c r="R92" s="91"/>
      <c r="S92" s="91"/>
      <c r="T92" s="91"/>
    </row>
    <row r="93" spans="3:20">
      <c r="C93" s="90"/>
      <c r="D93" s="91"/>
      <c r="E93" s="91"/>
      <c r="F93" s="91"/>
      <c r="G93" s="91"/>
      <c r="H93" s="91"/>
      <c r="I93" s="91"/>
      <c r="J93" s="91"/>
      <c r="K93" s="91"/>
      <c r="L93" s="91"/>
      <c r="M93" s="91"/>
      <c r="N93" s="91"/>
      <c r="O93" s="91"/>
      <c r="P93" s="91"/>
      <c r="Q93" s="91"/>
      <c r="R93" s="91"/>
      <c r="S93" s="91"/>
      <c r="T93" s="91"/>
    </row>
    <row r="94" spans="3:20">
      <c r="C94" s="90"/>
      <c r="D94" s="91"/>
      <c r="E94" s="91"/>
      <c r="F94" s="91"/>
      <c r="G94" s="91"/>
      <c r="H94" s="91"/>
      <c r="I94" s="91"/>
      <c r="J94" s="91"/>
      <c r="K94" s="91"/>
      <c r="L94" s="91"/>
      <c r="M94" s="91"/>
      <c r="N94" s="91"/>
      <c r="O94" s="91"/>
      <c r="P94" s="91"/>
      <c r="Q94" s="91"/>
      <c r="R94" s="91"/>
      <c r="S94" s="91"/>
      <c r="T94" s="91"/>
    </row>
    <row r="95" spans="3:20">
      <c r="C95" s="90"/>
      <c r="D95" s="91"/>
      <c r="E95" s="91"/>
      <c r="F95" s="91"/>
      <c r="G95" s="91"/>
      <c r="H95" s="91"/>
      <c r="I95" s="91"/>
      <c r="J95" s="91"/>
      <c r="K95" s="91"/>
      <c r="L95" s="91"/>
      <c r="M95" s="91"/>
      <c r="N95" s="91"/>
      <c r="O95" s="91"/>
      <c r="P95" s="91"/>
      <c r="Q95" s="91"/>
      <c r="R95" s="91"/>
      <c r="S95" s="91"/>
      <c r="T95" s="91"/>
    </row>
    <row r="96" spans="3:20">
      <c r="C96" s="90"/>
      <c r="D96" s="91"/>
      <c r="E96" s="91"/>
      <c r="F96" s="91"/>
      <c r="G96" s="91"/>
      <c r="H96" s="91"/>
      <c r="I96" s="91"/>
      <c r="J96" s="91"/>
      <c r="K96" s="91"/>
      <c r="L96" s="91"/>
      <c r="M96" s="91"/>
      <c r="N96" s="91"/>
      <c r="O96" s="91"/>
      <c r="P96" s="91"/>
      <c r="Q96" s="91"/>
      <c r="R96" s="91"/>
      <c r="S96" s="91"/>
      <c r="T96" s="91"/>
    </row>
    <row r="97" spans="4:20">
      <c r="D97" s="91"/>
      <c r="E97" s="91"/>
      <c r="F97" s="91"/>
      <c r="G97" s="91"/>
      <c r="H97" s="91"/>
      <c r="I97" s="91"/>
      <c r="J97" s="91"/>
      <c r="K97" s="91"/>
      <c r="L97" s="91"/>
      <c r="M97" s="91"/>
      <c r="N97" s="91"/>
      <c r="O97" s="91"/>
      <c r="P97" s="91"/>
      <c r="Q97" s="91"/>
      <c r="R97" s="91"/>
      <c r="S97" s="91"/>
      <c r="T97" s="91"/>
    </row>
    <row r="98" spans="4:20">
      <c r="D98" s="91"/>
      <c r="E98" s="91"/>
      <c r="F98" s="91"/>
      <c r="G98" s="91"/>
      <c r="H98" s="91"/>
      <c r="I98" s="91"/>
      <c r="J98" s="91"/>
      <c r="K98" s="91"/>
      <c r="L98" s="91"/>
      <c r="M98" s="91"/>
      <c r="N98" s="91"/>
      <c r="O98" s="91"/>
      <c r="P98" s="91"/>
      <c r="Q98" s="91"/>
      <c r="R98" s="91"/>
      <c r="S98" s="91"/>
      <c r="T98" s="91"/>
    </row>
    <row r="99" spans="4:20">
      <c r="D99" s="91"/>
      <c r="E99" s="91"/>
      <c r="F99" s="91"/>
      <c r="G99" s="91"/>
      <c r="H99" s="91"/>
      <c r="I99" s="91"/>
      <c r="J99" s="91"/>
      <c r="K99" s="91"/>
      <c r="L99" s="91"/>
      <c r="M99" s="91"/>
      <c r="N99" s="91"/>
      <c r="O99" s="91"/>
      <c r="P99" s="91"/>
      <c r="Q99" s="91"/>
      <c r="R99" s="91"/>
      <c r="S99" s="91"/>
      <c r="T99" s="91"/>
    </row>
    <row r="100" spans="4:20">
      <c r="E100" s="91"/>
      <c r="F100" s="91"/>
      <c r="G100" s="91"/>
      <c r="H100" s="91"/>
      <c r="I100" s="91"/>
      <c r="J100" s="91"/>
      <c r="K100" s="91"/>
      <c r="L100" s="91"/>
      <c r="M100" s="91"/>
      <c r="N100" s="91"/>
      <c r="O100" s="91"/>
      <c r="P100" s="91"/>
      <c r="Q100" s="91"/>
      <c r="R100" s="91"/>
      <c r="S100" s="91"/>
      <c r="T100" s="91"/>
    </row>
    <row r="101" spans="4:20">
      <c r="E101" s="91"/>
      <c r="F101" s="91"/>
      <c r="G101" s="91"/>
      <c r="H101" s="91"/>
      <c r="I101" s="91"/>
      <c r="J101" s="91"/>
      <c r="K101" s="91"/>
      <c r="L101" s="91"/>
      <c r="M101" s="91"/>
      <c r="N101" s="91"/>
      <c r="O101" s="91"/>
      <c r="P101" s="91"/>
      <c r="Q101" s="91"/>
      <c r="R101" s="91"/>
      <c r="S101" s="91"/>
      <c r="T101" s="91"/>
    </row>
  </sheetData>
  <printOptions horizontalCentered="1"/>
  <pageMargins left="0.19685039370078741" right="0.47244094488188981" top="0.6692913385826772" bottom="0.59055118110236227" header="0" footer="0"/>
  <pageSetup orientation="portrait" horizontalDpi="300" verticalDpi="300" r:id="rId1"/>
  <headerFooter>
    <oddHeader>&amp;L&amp;"Arial,Negrita"&amp;12&amp;KFF0000Difusión advectiva y molecular:
&amp;"Arial,Normal"&amp;K000000Fuente puntual de un contaminante conservativo&amp;RFecha de impresión: &amp;D</oddHeader>
    <oddFooter>&amp;L&amp;Z&amp;F
Hoja: &amp;A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2:D51"/>
  <sheetViews>
    <sheetView showGridLines="0" showRowColHeaders="0" zoomScale="150" zoomScaleNormal="150" workbookViewId="0"/>
  </sheetViews>
  <sheetFormatPr baseColWidth="10" defaultColWidth="17.44140625" defaultRowHeight="15"/>
  <cols>
    <col min="1" max="1" width="25.5546875" style="1" customWidth="1"/>
    <col min="2" max="2" width="59.44140625" style="1" customWidth="1"/>
    <col min="3" max="3" width="12.33203125" style="1" customWidth="1"/>
    <col min="4" max="4" width="9.5546875" style="1" customWidth="1"/>
    <col min="5" max="5" width="7.88671875" style="1" customWidth="1"/>
    <col min="6" max="6" width="7.5546875" style="1" customWidth="1"/>
    <col min="7" max="7" width="12.6640625" style="1" customWidth="1"/>
    <col min="8" max="8" width="12.44140625" style="1" customWidth="1"/>
    <col min="9" max="9" width="13.33203125" style="1" customWidth="1"/>
    <col min="10" max="16384" width="17.44140625" style="1"/>
  </cols>
  <sheetData>
    <row r="2" spans="1:4" s="3" customFormat="1">
      <c r="A2" s="1"/>
      <c r="B2" s="114"/>
    </row>
    <row r="3" spans="1:4" s="3" customFormat="1">
      <c r="A3" s="1"/>
      <c r="B3" s="114"/>
    </row>
    <row r="4" spans="1:4" s="3" customFormat="1">
      <c r="A4" s="1"/>
      <c r="B4" s="114"/>
    </row>
    <row r="5" spans="1:4" s="3" customFormat="1">
      <c r="A5" s="1"/>
      <c r="B5" s="114"/>
    </row>
    <row r="6" spans="1:4" s="3" customFormat="1">
      <c r="A6" s="1"/>
    </row>
    <row r="7" spans="1:4" s="3" customFormat="1">
      <c r="A7" s="114"/>
      <c r="B7" s="114"/>
      <c r="C7" s="115"/>
    </row>
    <row r="8" spans="1:4" s="3" customFormat="1">
      <c r="A8" s="114"/>
      <c r="B8" s="114"/>
    </row>
    <row r="9" spans="1:4" s="3" customFormat="1" ht="15.6" thickBot="1">
      <c r="A9" s="114"/>
      <c r="B9" s="114"/>
    </row>
    <row r="10" spans="1:4" ht="18.600000000000001" thickTop="1">
      <c r="A10" s="114"/>
      <c r="B10" s="122" t="s">
        <v>296</v>
      </c>
      <c r="C10" s="218">
        <f>'Datos de entrada Difusión'!G3*'Datos de entrada Difusión'!G2/(2*'Datos de entrada Difusión'!G3+'Datos de entrada Difusión'!G2)</f>
        <v>0.26151523421992856</v>
      </c>
    </row>
    <row r="14" spans="1:4">
      <c r="A14" s="92"/>
      <c r="B14" s="91"/>
      <c r="C14" s="91"/>
      <c r="D14" s="91"/>
    </row>
    <row r="15" spans="1:4">
      <c r="A15" s="92"/>
      <c r="B15" s="91"/>
      <c r="C15" s="91"/>
      <c r="D15" s="91"/>
    </row>
    <row r="16" spans="1:4">
      <c r="A16" s="117"/>
      <c r="B16" s="91"/>
      <c r="C16" s="91"/>
      <c r="D16" s="91"/>
    </row>
    <row r="17" spans="1:4">
      <c r="A17" s="92"/>
      <c r="B17" s="91"/>
      <c r="C17" s="91"/>
      <c r="D17" s="91"/>
    </row>
    <row r="18" spans="1:4" s="91" customFormat="1" ht="11.25" customHeight="1">
      <c r="A18" s="92"/>
    </row>
    <row r="19" spans="1:4" s="91" customFormat="1" ht="11.25" customHeight="1"/>
    <row r="20" spans="1:4" s="91" customFormat="1" ht="11.25" customHeight="1"/>
    <row r="21" spans="1:4" s="91" customFormat="1" ht="11.25" customHeight="1"/>
    <row r="22" spans="1:4" s="91" customFormat="1" ht="11.25" customHeight="1"/>
    <row r="23" spans="1:4" s="91" customFormat="1" ht="11.25" customHeight="1"/>
    <row r="24" spans="1:4" s="91" customFormat="1" ht="11.25" customHeight="1"/>
    <row r="25" spans="1:4" s="91" customFormat="1" ht="11.25" customHeight="1"/>
    <row r="26" spans="1:4" s="91" customFormat="1" ht="11.25" customHeight="1"/>
    <row r="27" spans="1:4" s="91" customFormat="1" ht="11.25" customHeight="1"/>
    <row r="28" spans="1:4" s="91" customFormat="1" ht="11.25" customHeight="1"/>
    <row r="29" spans="1:4" s="91" customFormat="1" ht="11.25" customHeight="1"/>
    <row r="30" spans="1:4" s="91" customFormat="1" ht="11.25" customHeight="1"/>
    <row r="31" spans="1:4" s="91" customFormat="1" ht="11.25" customHeight="1"/>
    <row r="32" spans="1:4" s="91" customFormat="1" ht="11.25" customHeight="1"/>
    <row r="33" spans="2:4" s="91" customFormat="1" ht="11.25" customHeight="1"/>
    <row r="34" spans="2:4" s="91" customFormat="1" ht="11.25" customHeight="1"/>
    <row r="35" spans="2:4" s="91" customFormat="1" ht="11.25" customHeight="1"/>
    <row r="36" spans="2:4" s="91" customFormat="1" ht="11.25" customHeight="1"/>
    <row r="37" spans="2:4" s="91" customFormat="1" ht="11.25" customHeight="1"/>
    <row r="38" spans="2:4" s="91" customFormat="1" ht="11.25" customHeight="1"/>
    <row r="39" spans="2:4" s="91" customFormat="1" ht="11.25" customHeight="1"/>
    <row r="40" spans="2:4" s="91" customFormat="1" ht="11.25" customHeight="1"/>
    <row r="41" spans="2:4" s="91" customFormat="1" ht="11.25" customHeight="1"/>
    <row r="42" spans="2:4" s="91" customFormat="1" ht="11.25" customHeight="1"/>
    <row r="43" spans="2:4" s="91" customFormat="1" ht="11.25" customHeight="1"/>
    <row r="44" spans="2:4" s="91" customFormat="1" ht="11.25" customHeight="1"/>
    <row r="45" spans="2:4" s="91" customFormat="1" ht="11.25" customHeight="1"/>
    <row r="46" spans="2:4" s="91" customFormat="1" ht="11.25" customHeight="1"/>
    <row r="47" spans="2:4" s="91" customFormat="1" ht="11.25" customHeight="1">
      <c r="B47" s="1"/>
      <c r="C47" s="1"/>
      <c r="D47" s="1"/>
    </row>
    <row r="48" spans="2:4" s="91" customFormat="1" ht="11.25" customHeight="1">
      <c r="B48" s="1"/>
      <c r="C48" s="1"/>
      <c r="D48" s="1"/>
    </row>
    <row r="49" spans="1:4" s="91" customFormat="1" ht="11.25" customHeight="1">
      <c r="B49" s="1"/>
      <c r="C49" s="1"/>
      <c r="D49" s="1"/>
    </row>
    <row r="50" spans="1:4" s="91" customFormat="1" ht="11.25" customHeight="1">
      <c r="B50" s="1"/>
      <c r="C50" s="1"/>
      <c r="D50" s="1"/>
    </row>
    <row r="51" spans="1:4">
      <c r="A51" s="91"/>
    </row>
  </sheetData>
  <printOptions horizontalCentered="1" verticalCentered="1"/>
  <pageMargins left="0.19685039370078741" right="0.47244094488188981" top="0.55118110236220474" bottom="0.74803149606299213" header="0.31496062992125984" footer="0"/>
  <pageSetup fitToHeight="2" orientation="portrait" horizontalDpi="300" verticalDpi="300" r:id="rId1"/>
  <headerFooter>
    <oddHeader>&amp;L&amp;"Arial,Negrita"&amp;12&amp;KFF0000Difusión advectiva y molecular:
&amp;K000000Fuente puntual de un contaminante &amp;RFecha de impresión: &amp;D</oddHeader>
    <oddFooter>&amp;L&amp;Z&amp;F
Hoja: &amp;A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4"/>
  <sheetViews>
    <sheetView showGridLines="0" showRowColHeaders="0" zoomScale="120" zoomScaleNormal="120" workbookViewId="0"/>
  </sheetViews>
  <sheetFormatPr baseColWidth="10" defaultRowHeight="13.2"/>
  <sheetData>
    <row r="14" ht="13.5" customHeight="1"/>
  </sheetData>
  <printOptions horizontalCentered="1" verticalCentered="1"/>
  <pageMargins left="0.39370078740157483" right="0" top="0.62992125984251968" bottom="0" header="0.23622047244094491" footer="0.31496062992125984"/>
  <pageSetup scale="93" orientation="landscape"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O37"/>
  <sheetViews>
    <sheetView showGridLines="0" showRowColHeaders="0" zoomScale="120" zoomScaleNormal="120" workbookViewId="0">
      <selection activeCell="K37" sqref="K37"/>
    </sheetView>
  </sheetViews>
  <sheetFormatPr baseColWidth="10" defaultColWidth="17.44140625" defaultRowHeight="10.199999999999999"/>
  <cols>
    <col min="1" max="1" width="21.33203125" style="4" customWidth="1"/>
    <col min="2" max="2" width="10.5546875" style="4" customWidth="1"/>
    <col min="3" max="3" width="10.88671875" style="4" customWidth="1"/>
    <col min="4" max="4" width="9.88671875" style="4" customWidth="1"/>
    <col min="5" max="5" width="12.33203125" style="4" customWidth="1"/>
    <col min="6" max="6" width="11.44140625" style="4" customWidth="1"/>
    <col min="7" max="7" width="3.6640625" style="4" customWidth="1"/>
    <col min="8" max="8" width="9.88671875" style="219" bestFit="1" customWidth="1"/>
    <col min="9" max="9" width="16.88671875" style="219" bestFit="1" customWidth="1"/>
    <col min="10" max="10" width="13.6640625" style="219" customWidth="1"/>
    <col min="11" max="11" width="11.5546875" style="219" bestFit="1" customWidth="1"/>
    <col min="12" max="41" width="17.5546875" style="219" customWidth="1"/>
    <col min="42" max="42" width="17.44140625" style="4" customWidth="1"/>
    <col min="43" max="16384" width="17.44140625" style="4"/>
  </cols>
  <sheetData>
    <row r="1" spans="1:11" ht="15.75" customHeight="1">
      <c r="A1"/>
    </row>
    <row r="2" spans="1:11" ht="40.5" customHeight="1">
      <c r="H2" s="228" t="s">
        <v>208</v>
      </c>
      <c r="I2" s="228" t="s">
        <v>209</v>
      </c>
      <c r="J2" s="228" t="s">
        <v>217</v>
      </c>
      <c r="K2" s="228" t="s">
        <v>204</v>
      </c>
    </row>
    <row r="3" spans="1:11" ht="13.8">
      <c r="H3" s="304">
        <f>'Datos de entrada Difusión'!B9</f>
        <v>60</v>
      </c>
      <c r="I3" s="220">
        <f>'Datos de entrada Difusión'!C9</f>
        <v>0.20499999999999999</v>
      </c>
      <c r="J3" s="221">
        <f t="shared" ref="J3:J36" si="0">1000000*($F$8/(($F$11*$F$12)*(4*PI()*$F$13*H3)^(1/2)))*EXP(-1*($F$10-$F$14*H3)^2/(4*$F$13*H3))</f>
        <v>4.5347211814946792E-39</v>
      </c>
      <c r="K3" s="222"/>
    </row>
    <row r="4" spans="1:11" ht="13.8">
      <c r="G4" s="199"/>
      <c r="H4" s="304">
        <f>'Datos de entrada Difusión'!B10</f>
        <v>180</v>
      </c>
      <c r="I4" s="220">
        <f>'Datos de entrada Difusión'!C10</f>
        <v>0.44</v>
      </c>
      <c r="J4" s="221">
        <f t="shared" si="0"/>
        <v>0.43999999945903506</v>
      </c>
      <c r="K4" s="222">
        <f>ABS(J4-I4)/I4</f>
        <v>1.2294657716147774E-9</v>
      </c>
    </row>
    <row r="5" spans="1:11" ht="13.8">
      <c r="A5" s="19"/>
      <c r="B5" s="343" t="s">
        <v>210</v>
      </c>
      <c r="C5" s="343"/>
      <c r="D5" s="343"/>
      <c r="E5" s="343"/>
      <c r="F5" s="343"/>
      <c r="H5" s="304">
        <f>'Datos de entrada Difusión'!B11</f>
        <v>240</v>
      </c>
      <c r="I5" s="220">
        <f>'Datos de entrada Difusión'!C11</f>
        <v>500</v>
      </c>
      <c r="J5" s="221">
        <f t="shared" si="0"/>
        <v>293.24020110502784</v>
      </c>
      <c r="K5" s="222">
        <f>ABS(J5-I5)/I5</f>
        <v>0.41351959778994435</v>
      </c>
    </row>
    <row r="6" spans="1:11" ht="13.8">
      <c r="A6" s="19"/>
      <c r="B6" s="19"/>
      <c r="C6" s="201"/>
      <c r="D6" s="201"/>
      <c r="E6" s="201"/>
      <c r="F6" s="201"/>
      <c r="H6" s="304">
        <f>'Datos de entrada Difusión'!B12</f>
        <v>300</v>
      </c>
      <c r="I6" s="220">
        <f>'Datos de entrada Difusión'!C12</f>
        <v>1050</v>
      </c>
      <c r="J6" s="221">
        <f t="shared" si="0"/>
        <v>1385.0853924273267</v>
      </c>
      <c r="K6" s="222">
        <f t="shared" ref="K6:K9" si="1">ABS(J6-I6)/I6</f>
        <v>0.31912894516888257</v>
      </c>
    </row>
    <row r="7" spans="1:11" ht="13.8">
      <c r="A7" s="19"/>
      <c r="C7" s="231"/>
      <c r="D7" s="231"/>
      <c r="E7" s="231" t="s">
        <v>29</v>
      </c>
      <c r="F7" s="19"/>
      <c r="H7" s="304">
        <f>'Datos de entrada Difusión'!B13</f>
        <v>330</v>
      </c>
      <c r="I7" s="220">
        <f>'Datos de entrada Difusión'!C13</f>
        <v>810</v>
      </c>
      <c r="J7" s="221">
        <f t="shared" si="0"/>
        <v>1095.4525283518512</v>
      </c>
      <c r="K7" s="222">
        <f t="shared" si="1"/>
        <v>0.35241052882944596</v>
      </c>
    </row>
    <row r="8" spans="1:11" ht="13.8">
      <c r="B8" s="200"/>
      <c r="C8" s="200"/>
      <c r="D8" s="200"/>
      <c r="E8" s="200" t="s">
        <v>218</v>
      </c>
      <c r="F8" s="172">
        <f>'Datos de entrada Difusión'!G1</f>
        <v>1</v>
      </c>
      <c r="H8" s="304">
        <f>'Datos de entrada Difusión'!B14</f>
        <v>360</v>
      </c>
      <c r="I8" s="220">
        <f>'Datos de entrada Difusión'!C14</f>
        <v>550</v>
      </c>
      <c r="J8" s="221">
        <f t="shared" si="0"/>
        <v>553.1308686896416</v>
      </c>
      <c r="K8" s="222">
        <f t="shared" si="1"/>
        <v>5.6924885266210947E-3</v>
      </c>
    </row>
    <row r="9" spans="1:11" ht="13.8">
      <c r="B9" s="19"/>
      <c r="C9" s="19"/>
      <c r="D9" s="19"/>
      <c r="E9" s="19"/>
      <c r="F9" s="19"/>
      <c r="H9" s="304">
        <f>'Datos de entrada Difusión'!B15</f>
        <v>390</v>
      </c>
      <c r="I9" s="220">
        <f>'Datos de entrada Difusión'!C15</f>
        <v>365</v>
      </c>
      <c r="J9" s="221">
        <f t="shared" si="0"/>
        <v>197.82423831302552</v>
      </c>
      <c r="K9" s="222">
        <f t="shared" si="1"/>
        <v>0.4580157854437657</v>
      </c>
    </row>
    <row r="10" spans="1:11" ht="13.8">
      <c r="B10" s="200"/>
      <c r="C10" s="200"/>
      <c r="D10" s="200"/>
      <c r="E10" s="200" t="s">
        <v>211</v>
      </c>
      <c r="F10" s="230">
        <f>'Datos de entrada Difusión'!C7</f>
        <v>210</v>
      </c>
      <c r="H10" s="304">
        <f>'Datos de entrada Difusión'!B16</f>
        <v>420</v>
      </c>
      <c r="I10" s="220">
        <f>'Datos de entrada Difusión'!C16</f>
        <v>260</v>
      </c>
      <c r="J10" s="221">
        <f t="shared" si="0"/>
        <v>53.969006944262681</v>
      </c>
      <c r="K10" s="222"/>
    </row>
    <row r="11" spans="1:11" ht="13.8">
      <c r="B11" s="200"/>
      <c r="C11" s="200"/>
      <c r="D11" s="200"/>
      <c r="E11" s="200" t="s">
        <v>207</v>
      </c>
      <c r="F11" s="59">
        <f>'Datos de entrada Difusión'!G2</f>
        <v>0.53</v>
      </c>
      <c r="H11" s="304">
        <f>'Datos de entrada Difusión'!B17</f>
        <v>450</v>
      </c>
      <c r="I11" s="220">
        <f>'Datos de entrada Difusión'!C17</f>
        <v>147</v>
      </c>
      <c r="J11" s="221">
        <f t="shared" si="0"/>
        <v>11.858227202323778</v>
      </c>
      <c r="K11" s="222"/>
    </row>
    <row r="12" spans="1:11" ht="13.8">
      <c r="B12" s="200"/>
      <c r="C12" s="200"/>
      <c r="D12" s="200"/>
      <c r="E12" s="200" t="s">
        <v>219</v>
      </c>
      <c r="F12" s="59">
        <f>'Datos de entrada Difusión'!G3</f>
        <v>19.887</v>
      </c>
      <c r="H12" s="304">
        <f>'Datos de entrada Difusión'!B18</f>
        <v>540</v>
      </c>
      <c r="I12" s="220">
        <f>'Datos de entrada Difusión'!C18</f>
        <v>32</v>
      </c>
      <c r="J12" s="221">
        <f t="shared" si="0"/>
        <v>4.9305871226102492E-2</v>
      </c>
      <c r="K12" s="222"/>
    </row>
    <row r="13" spans="1:11" ht="15.6">
      <c r="A13" s="19"/>
      <c r="B13" s="19"/>
      <c r="C13" s="19"/>
      <c r="D13" s="19"/>
      <c r="E13" s="303" t="s">
        <v>212</v>
      </c>
      <c r="F13" s="59">
        <v>1.2294958023137972</v>
      </c>
      <c r="H13" s="304">
        <f>'Datos de entrada Difusión'!B19</f>
        <v>570</v>
      </c>
      <c r="I13" s="220">
        <f>'Datos de entrada Difusión'!C19</f>
        <v>26</v>
      </c>
      <c r="J13" s="221">
        <f t="shared" si="0"/>
        <v>6.3012983329797647E-3</v>
      </c>
      <c r="K13" s="222"/>
    </row>
    <row r="14" spans="1:11" ht="13.8">
      <c r="A14" s="19"/>
      <c r="C14" s="200"/>
      <c r="D14" s="200"/>
      <c r="E14" s="200" t="s">
        <v>213</v>
      </c>
      <c r="F14" s="59">
        <f>'Datos de entrada Difusión'!$B$7</f>
        <v>0.69</v>
      </c>
      <c r="H14" s="304">
        <f>'Datos de entrada Difusión'!B20</f>
        <v>600</v>
      </c>
      <c r="I14" s="220">
        <f>'Datos de entrada Difusión'!C20</f>
        <v>19.5</v>
      </c>
      <c r="J14" s="221">
        <f t="shared" si="0"/>
        <v>7.3893645418272392E-4</v>
      </c>
      <c r="K14" s="222"/>
    </row>
    <row r="15" spans="1:11" ht="13.8">
      <c r="A15" s="19"/>
      <c r="B15" s="200"/>
      <c r="C15" s="200"/>
      <c r="D15" s="200"/>
      <c r="E15" s="200"/>
      <c r="F15" s="59"/>
      <c r="H15" s="304">
        <f>'Datos de entrada Difusión'!B21</f>
        <v>630</v>
      </c>
      <c r="I15" s="220">
        <f>'Datos de entrada Difusión'!C21</f>
        <v>11.7</v>
      </c>
      <c r="J15" s="221">
        <f t="shared" si="0"/>
        <v>8.0499535170255635E-5</v>
      </c>
      <c r="K15" s="222"/>
    </row>
    <row r="16" spans="1:11" ht="13.8">
      <c r="A16" s="19"/>
      <c r="B16" s="19"/>
      <c r="C16" s="200"/>
      <c r="D16" s="200"/>
      <c r="E16" s="229" t="s">
        <v>203</v>
      </c>
      <c r="F16" s="59"/>
      <c r="H16" s="304">
        <f>'Datos de entrada Difusión'!B22</f>
        <v>660</v>
      </c>
      <c r="I16" s="220">
        <f>'Datos de entrada Difusión'!C22</f>
        <v>8.1</v>
      </c>
      <c r="J16" s="221">
        <f t="shared" si="0"/>
        <v>8.2295253863390369E-6</v>
      </c>
      <c r="K16" s="222"/>
    </row>
    <row r="17" spans="1:41" ht="15.6">
      <c r="A17" s="19"/>
      <c r="B17" s="200"/>
      <c r="C17" s="200"/>
      <c r="D17" s="200"/>
      <c r="E17" s="200" t="s">
        <v>214</v>
      </c>
      <c r="F17" s="59">
        <f>'Valores constantes Difusión'!D10</f>
        <v>9.8000000000000007</v>
      </c>
      <c r="H17" s="304">
        <f>'Datos de entrada Difusión'!B23</f>
        <v>690</v>
      </c>
      <c r="I17" s="220">
        <f>'Datos de entrada Difusión'!C23</f>
        <v>5.4</v>
      </c>
      <c r="J17" s="221">
        <f t="shared" si="0"/>
        <v>7.9610881783659072E-7</v>
      </c>
      <c r="K17" s="222"/>
    </row>
    <row r="18" spans="1:41" ht="15.6">
      <c r="A18" s="19"/>
      <c r="B18" s="200"/>
      <c r="C18" s="200"/>
      <c r="D18" s="200"/>
      <c r="E18" s="200" t="s">
        <v>215</v>
      </c>
      <c r="F18" s="230">
        <f>'Valores constantes Difusión'!D11</f>
        <v>0</v>
      </c>
      <c r="H18" s="304">
        <f>'Datos de entrada Difusión'!B24</f>
        <v>720</v>
      </c>
      <c r="I18" s="220">
        <f>'Datos de entrada Difusión'!C24</f>
        <v>4.5</v>
      </c>
      <c r="J18" s="221">
        <f t="shared" si="0"/>
        <v>7.3384134718344066E-8</v>
      </c>
      <c r="K18" s="222"/>
    </row>
    <row r="19" spans="1:41" ht="12.75" customHeight="1">
      <c r="A19" s="19"/>
      <c r="B19" s="200"/>
      <c r="C19" s="200"/>
      <c r="D19" s="200"/>
      <c r="E19" s="200"/>
      <c r="F19" s="59"/>
      <c r="G19" s="7"/>
      <c r="H19" s="304">
        <f>'Datos de entrada Difusión'!B25</f>
        <v>780</v>
      </c>
      <c r="I19" s="220">
        <f>'Datos de entrada Difusión'!C25</f>
        <v>2.2999999999999998</v>
      </c>
      <c r="J19" s="221">
        <f t="shared" si="0"/>
        <v>5.5168962426554899E-10</v>
      </c>
      <c r="K19" s="222"/>
    </row>
    <row r="20" spans="1:41" ht="12.75" customHeight="1">
      <c r="A20" s="19"/>
      <c r="B20" s="19"/>
      <c r="C20" s="200"/>
      <c r="D20" s="200"/>
      <c r="E20" s="229" t="s">
        <v>205</v>
      </c>
      <c r="F20" s="19"/>
      <c r="G20" s="224"/>
      <c r="H20" s="304">
        <f>'Datos de entrada Difusión'!B26</f>
        <v>840</v>
      </c>
      <c r="I20" s="220">
        <f>'Datos de entrada Difusión'!C26</f>
        <v>1.5</v>
      </c>
      <c r="J20" s="221">
        <f t="shared" si="0"/>
        <v>3.6277593446767372E-12</v>
      </c>
      <c r="K20" s="222"/>
      <c r="L20" s="225"/>
      <c r="M20" s="225"/>
      <c r="N20" s="225"/>
      <c r="O20" s="225"/>
      <c r="P20" s="225"/>
      <c r="Q20" s="225"/>
      <c r="R20" s="225"/>
      <c r="S20" s="225"/>
      <c r="T20" s="225"/>
      <c r="U20" s="225"/>
      <c r="V20" s="225"/>
      <c r="W20" s="225"/>
      <c r="X20" s="225"/>
      <c r="Y20" s="225"/>
      <c r="Z20" s="225"/>
      <c r="AA20" s="225"/>
      <c r="AB20" s="225"/>
      <c r="AC20" s="225"/>
      <c r="AD20" s="225"/>
      <c r="AE20" s="225"/>
      <c r="AF20" s="225"/>
      <c r="AG20" s="225"/>
      <c r="AH20" s="225"/>
      <c r="AI20" s="225"/>
      <c r="AJ20" s="225"/>
      <c r="AK20" s="225"/>
      <c r="AL20" s="225"/>
      <c r="AM20" s="225"/>
      <c r="AN20" s="225"/>
      <c r="AO20" s="225"/>
    </row>
    <row r="21" spans="1:41" ht="15.6">
      <c r="A21" s="19"/>
      <c r="C21" s="200"/>
      <c r="D21" s="200"/>
      <c r="E21" s="200" t="s">
        <v>216</v>
      </c>
      <c r="F21" s="64">
        <f>'Cálculos variables Difusión'!C10</f>
        <v>0.26151523421992856</v>
      </c>
      <c r="G21" s="226"/>
      <c r="H21" s="304">
        <f>'Datos de entrada Difusión'!B27</f>
        <v>900</v>
      </c>
      <c r="I21" s="220">
        <f>'Datos de entrada Difusión'!C27</f>
        <v>1.4</v>
      </c>
      <c r="J21" s="301">
        <f t="shared" si="0"/>
        <v>2.1435948033943219E-14</v>
      </c>
      <c r="K21" s="222"/>
      <c r="L21" s="225"/>
      <c r="M21" s="225"/>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5"/>
      <c r="AL21" s="225"/>
      <c r="AM21" s="225"/>
      <c r="AN21" s="225"/>
      <c r="AO21" s="225"/>
    </row>
    <row r="22" spans="1:41" ht="13.8">
      <c r="A22" s="19"/>
      <c r="B22" s="200"/>
      <c r="C22" s="200"/>
      <c r="D22" s="200"/>
      <c r="E22" s="19"/>
      <c r="F22" s="59"/>
      <c r="G22" s="226"/>
      <c r="H22" s="304">
        <f>'Datos de entrada Difusión'!B28</f>
        <v>1020</v>
      </c>
      <c r="I22" s="220">
        <f>'Datos de entrada Difusión'!C28</f>
        <v>0.32</v>
      </c>
      <c r="J22" s="221">
        <f t="shared" si="0"/>
        <v>5.8593559943087348E-19</v>
      </c>
      <c r="K22" s="222"/>
      <c r="L22" s="225"/>
      <c r="M22" s="225"/>
      <c r="N22" s="225"/>
      <c r="O22" s="225"/>
      <c r="P22" s="225"/>
      <c r="Q22" s="225"/>
      <c r="R22" s="225"/>
      <c r="S22" s="75"/>
      <c r="T22" s="75"/>
      <c r="U22" s="75"/>
      <c r="V22" s="75"/>
      <c r="W22" s="75"/>
      <c r="X22" s="75"/>
      <c r="Y22" s="75"/>
      <c r="Z22" s="75"/>
      <c r="AA22" s="75"/>
      <c r="AB22" s="75"/>
      <c r="AC22" s="75"/>
      <c r="AD22" s="75"/>
      <c r="AE22" s="75"/>
      <c r="AF22" s="75"/>
      <c r="AG22" s="75"/>
      <c r="AH22" s="75"/>
      <c r="AI22" s="75"/>
      <c r="AJ22" s="75"/>
      <c r="AK22" s="75"/>
      <c r="AL22" s="75"/>
      <c r="AM22" s="75"/>
      <c r="AN22" s="75"/>
      <c r="AO22" s="75"/>
    </row>
    <row r="23" spans="1:41" ht="13.8">
      <c r="A23" s="19"/>
      <c r="B23" s="19"/>
      <c r="C23" s="19"/>
      <c r="D23" s="19"/>
      <c r="E23" s="19"/>
      <c r="F23" s="19"/>
      <c r="G23" s="226"/>
      <c r="H23" s="304">
        <f>'Datos de entrada Difusión'!B29</f>
        <v>1080</v>
      </c>
      <c r="I23" s="220">
        <f>'Datos de entrada Difusión'!C29</f>
        <v>0.1</v>
      </c>
      <c r="J23" s="221">
        <f t="shared" si="0"/>
        <v>2.7858575414153839E-21</v>
      </c>
      <c r="K23" s="222"/>
      <c r="L23" s="225"/>
      <c r="M23" s="225"/>
      <c r="N23" s="225"/>
      <c r="O23" s="225"/>
      <c r="P23" s="225"/>
      <c r="Q23" s="225"/>
      <c r="R23" s="225"/>
      <c r="S23" s="225"/>
      <c r="T23" s="225"/>
      <c r="U23" s="225"/>
      <c r="V23" s="225"/>
      <c r="W23" s="225"/>
      <c r="X23" s="225"/>
      <c r="Y23" s="225"/>
      <c r="Z23" s="225"/>
      <c r="AA23" s="225"/>
      <c r="AB23" s="225"/>
      <c r="AC23" s="225"/>
      <c r="AD23" s="225"/>
      <c r="AE23" s="225"/>
      <c r="AF23" s="225"/>
      <c r="AG23" s="225"/>
      <c r="AH23" s="225"/>
      <c r="AI23" s="225"/>
      <c r="AJ23" s="225"/>
      <c r="AK23" s="225"/>
      <c r="AL23" s="225"/>
      <c r="AM23" s="225"/>
      <c r="AN23" s="225"/>
      <c r="AO23" s="225"/>
    </row>
    <row r="24" spans="1:41" ht="13.8">
      <c r="A24" s="19"/>
      <c r="B24" s="19"/>
      <c r="C24" s="19"/>
      <c r="D24" s="19"/>
      <c r="E24" s="19"/>
      <c r="F24" s="19"/>
      <c r="G24" s="227"/>
      <c r="H24" s="304">
        <f>'Datos de entrada Difusión'!B30</f>
        <v>1140</v>
      </c>
      <c r="I24" s="220">
        <f>'Datos de entrada Difusión'!C30</f>
        <v>0.13</v>
      </c>
      <c r="J24" s="221">
        <f t="shared" si="0"/>
        <v>1.2601193906636374E-23</v>
      </c>
      <c r="K24" s="222"/>
      <c r="L24" s="225"/>
      <c r="M24" s="225"/>
      <c r="N24" s="225"/>
      <c r="O24" s="225"/>
      <c r="P24" s="225"/>
      <c r="Q24" s="225"/>
      <c r="R24" s="225"/>
      <c r="S24" s="225"/>
      <c r="T24" s="225"/>
      <c r="U24" s="225"/>
      <c r="V24" s="225"/>
      <c r="W24" s="225"/>
      <c r="X24" s="225"/>
      <c r="Y24" s="225"/>
      <c r="Z24" s="225"/>
      <c r="AA24" s="225"/>
      <c r="AB24" s="225"/>
      <c r="AC24" s="225"/>
      <c r="AD24" s="225"/>
      <c r="AE24" s="225"/>
      <c r="AF24" s="225"/>
      <c r="AG24" s="225"/>
      <c r="AH24" s="225"/>
      <c r="AI24" s="225"/>
      <c r="AJ24" s="225"/>
      <c r="AK24" s="225"/>
      <c r="AL24" s="225"/>
      <c r="AM24" s="225"/>
      <c r="AN24" s="225"/>
      <c r="AO24" s="225"/>
    </row>
    <row r="25" spans="1:41" ht="13.8">
      <c r="A25" s="19"/>
      <c r="B25" s="232" t="s">
        <v>206</v>
      </c>
      <c r="C25" s="19"/>
      <c r="D25" s="19"/>
      <c r="E25" s="19"/>
      <c r="F25" s="19"/>
      <c r="H25" s="304">
        <f>'Datos de entrada Difusión'!B31</f>
        <v>1200</v>
      </c>
      <c r="I25" s="220">
        <f>'Datos de entrada Difusión'!C31</f>
        <v>0.13</v>
      </c>
      <c r="J25" s="221">
        <f t="shared" si="0"/>
        <v>5.4637206047266484E-26</v>
      </c>
      <c r="K25" s="222"/>
    </row>
    <row r="26" spans="1:41" ht="13.8">
      <c r="H26" s="304">
        <f>'Datos de entrada Difusión'!B32</f>
        <v>1800</v>
      </c>
      <c r="I26" s="220">
        <f>'Datos de entrada Difusión'!C32</f>
        <v>0.21</v>
      </c>
      <c r="J26" s="221">
        <f t="shared" si="0"/>
        <v>3.2011578351527594E-50</v>
      </c>
      <c r="K26" s="222"/>
    </row>
    <row r="27" spans="1:41" ht="13.8">
      <c r="H27" s="304">
        <f>'Datos de entrada Difusión'!B33</f>
        <v>1860</v>
      </c>
      <c r="I27" s="220">
        <f>'Datos de entrada Difusión'!C33</f>
        <v>0.17</v>
      </c>
      <c r="J27" s="221">
        <f t="shared" si="0"/>
        <v>1.1101663102130785E-52</v>
      </c>
      <c r="K27" s="222"/>
    </row>
    <row r="28" spans="1:41" ht="13.8">
      <c r="H28" s="304">
        <f>'Datos de entrada Difusión'!B34</f>
        <v>1920</v>
      </c>
      <c r="I28" s="220">
        <f>'Datos de entrada Difusión'!C34</f>
        <v>0.13</v>
      </c>
      <c r="J28" s="221">
        <f t="shared" si="0"/>
        <v>3.8135822465505406E-55</v>
      </c>
      <c r="K28" s="222"/>
    </row>
    <row r="29" spans="1:41" ht="13.8">
      <c r="H29" s="304">
        <f>'Datos de entrada Difusión'!B35</f>
        <v>2340</v>
      </c>
      <c r="I29" s="220">
        <f>'Datos de entrada Difusión'!C35</f>
        <v>0.24</v>
      </c>
      <c r="J29" s="221">
        <f t="shared" si="0"/>
        <v>1.7550940917994673E-72</v>
      </c>
      <c r="K29" s="222"/>
    </row>
    <row r="30" spans="1:41" ht="13.8">
      <c r="H30" s="304">
        <f>'Datos de entrada Difusión'!B36</f>
        <v>2400</v>
      </c>
      <c r="I30" s="220">
        <f>'Datos de entrada Difusión'!C36</f>
        <v>0.13</v>
      </c>
      <c r="J30" s="221">
        <f t="shared" si="0"/>
        <v>5.7255724621078512E-75</v>
      </c>
      <c r="K30" s="222"/>
    </row>
    <row r="31" spans="1:41" ht="13.8">
      <c r="H31" s="304">
        <f>'Datos de entrada Difusión'!B37</f>
        <v>3270</v>
      </c>
      <c r="I31" s="220">
        <f>'Datos de entrada Difusión'!C37</f>
        <v>1.7</v>
      </c>
      <c r="J31" s="221">
        <f t="shared" si="0"/>
        <v>3.5059601301140292E-111</v>
      </c>
      <c r="K31" s="222"/>
    </row>
    <row r="32" spans="1:41" ht="13.8">
      <c r="H32" s="304">
        <f>'Datos de entrada Difusión'!B38</f>
        <v>3870</v>
      </c>
      <c r="I32" s="220">
        <f>'Datos de entrada Difusión'!C38</f>
        <v>0.67</v>
      </c>
      <c r="J32" s="221">
        <f t="shared" si="0"/>
        <v>2.9306545537295659E-136</v>
      </c>
      <c r="K32" s="222"/>
    </row>
    <row r="33" spans="8:11" ht="13.8">
      <c r="H33" s="304">
        <f>'Datos de entrada Difusión'!B39</f>
        <v>4170</v>
      </c>
      <c r="I33" s="220">
        <f>'Datos de entrada Difusión'!C39</f>
        <v>0.75</v>
      </c>
      <c r="J33" s="221">
        <f t="shared" si="0"/>
        <v>8.1319821558287886E-149</v>
      </c>
      <c r="K33" s="222"/>
    </row>
    <row r="34" spans="8:11" ht="13.8">
      <c r="H34" s="304">
        <f>'Datos de entrada Difusión'!B40</f>
        <v>4480</v>
      </c>
      <c r="I34" s="220">
        <f>'Datos de entrada Difusión'!C40</f>
        <v>0.55000000000000004</v>
      </c>
      <c r="J34" s="221">
        <f t="shared" si="0"/>
        <v>8.4307318921044578E-162</v>
      </c>
      <c r="K34" s="222"/>
    </row>
    <row r="35" spans="8:11" ht="13.8">
      <c r="H35" s="304">
        <f>'Datos de entrada Difusión'!B41</f>
        <v>5010</v>
      </c>
      <c r="I35" s="220">
        <f>'Datos de entrada Difusión'!C41</f>
        <v>0.28000000000000003</v>
      </c>
      <c r="J35" s="221">
        <f t="shared" si="0"/>
        <v>5.1364708972757287E-184</v>
      </c>
      <c r="K35" s="222"/>
    </row>
    <row r="36" spans="8:11" ht="13.8">
      <c r="H36" s="304">
        <f>'Datos de entrada Difusión'!B42</f>
        <v>5310</v>
      </c>
      <c r="I36" s="220">
        <f>'Datos de entrada Difusión'!C42</f>
        <v>0.4</v>
      </c>
      <c r="J36" s="221">
        <f t="shared" si="0"/>
        <v>1.3458656974297676E-196</v>
      </c>
      <c r="K36" s="222"/>
    </row>
    <row r="37" spans="8:11" ht="13.8">
      <c r="H37" s="223"/>
      <c r="I37" s="300"/>
      <c r="J37" s="298" t="s">
        <v>293</v>
      </c>
      <c r="K37" s="222">
        <f>AVERAGE(K3:K36)</f>
        <v>0.25812789116468754</v>
      </c>
    </row>
  </sheetData>
  <mergeCells count="1">
    <mergeCell ref="B5:F5"/>
  </mergeCells>
  <printOptions horizontalCentered="1"/>
  <pageMargins left="0.19685039370078741" right="0.47244094488188981" top="0.6692913385826772" bottom="0.59055118110236227" header="0" footer="0"/>
  <pageSetup orientation="landscape" horizontalDpi="300" verticalDpi="300" r:id="rId1"/>
  <headerFooter>
    <oddHeader>&amp;L&amp;"Arial,Negrita"&amp;20&amp;KFF0000Caso A:&amp;"Arial,Normal"&amp;10&amp;K000000 &amp;14Fuente puntual de un contaminante conservativo&amp;R&amp;14Fecha de impresión: &amp;D</oddHeader>
    <oddFooter>&amp;L&amp;14&amp;Z&amp;F
Hoja: &amp;A&amp;R
&amp;14Datos y cálculos-resultados</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O37"/>
  <sheetViews>
    <sheetView showGridLines="0" zoomScale="130" zoomScaleNormal="130" workbookViewId="0"/>
  </sheetViews>
  <sheetFormatPr baseColWidth="10" defaultColWidth="17.44140625" defaultRowHeight="10.199999999999999"/>
  <cols>
    <col min="1" max="1" width="12.44140625" style="4" customWidth="1"/>
    <col min="2" max="2" width="10.5546875" style="4" customWidth="1"/>
    <col min="3" max="3" width="10.88671875" style="4" customWidth="1"/>
    <col min="4" max="4" width="9.88671875" style="4" customWidth="1"/>
    <col min="5" max="5" width="12.33203125" style="4" customWidth="1"/>
    <col min="6" max="6" width="11.44140625" style="4" customWidth="1"/>
    <col min="7" max="7" width="3.6640625" style="4" customWidth="1"/>
    <col min="8" max="8" width="9.88671875" style="219" bestFit="1" customWidth="1"/>
    <col min="9" max="9" width="16.88671875" style="219" bestFit="1" customWidth="1"/>
    <col min="10" max="10" width="13.6640625" style="219" customWidth="1"/>
    <col min="11" max="11" width="11.5546875" style="219" bestFit="1" customWidth="1"/>
    <col min="12" max="41" width="17.5546875" style="219" customWidth="1"/>
    <col min="42" max="42" width="17.44140625" style="4" customWidth="1"/>
    <col min="43" max="16384" width="17.44140625" style="4"/>
  </cols>
  <sheetData>
    <row r="1" spans="1:11" ht="15.75" customHeight="1"/>
    <row r="2" spans="1:11" ht="35.25" customHeight="1">
      <c r="H2" s="228" t="s">
        <v>208</v>
      </c>
      <c r="I2" s="228" t="s">
        <v>209</v>
      </c>
      <c r="J2" s="228" t="s">
        <v>217</v>
      </c>
      <c r="K2" s="228" t="s">
        <v>204</v>
      </c>
    </row>
    <row r="3" spans="1:11" ht="13.2">
      <c r="H3" s="237">
        <f>'Datos de entrada Difusión'!D9</f>
        <v>1320</v>
      </c>
      <c r="I3" s="233">
        <f>'Datos de entrada Difusión'!E9</f>
        <v>3</v>
      </c>
      <c r="J3" s="234">
        <f t="shared" ref="J3:J16" si="0">1000000*($F$8/(($F$11*$F$12)*(4*PI()*$F$13*H3)^(1/2)))*EXP(-1*($F$10-$F$14*H3)^2/(4*$F$13*H3))</f>
        <v>108.02541664380787</v>
      </c>
      <c r="K3" s="235"/>
    </row>
    <row r="4" spans="1:11" ht="13.2">
      <c r="G4" s="199"/>
      <c r="H4" s="237">
        <f>'Datos de entrada Difusión'!D10</f>
        <v>1440</v>
      </c>
      <c r="I4" s="233">
        <f>'Datos de entrada Difusión'!E10</f>
        <v>126</v>
      </c>
      <c r="J4" s="234">
        <f t="shared" si="0"/>
        <v>138.97594158149036</v>
      </c>
      <c r="K4" s="235">
        <f t="shared" ref="K4:K10" si="1">ABS(J4-I4)/I4</f>
        <v>0.1029836633451616</v>
      </c>
    </row>
    <row r="5" spans="1:11" ht="13.2">
      <c r="A5" s="19"/>
      <c r="B5" s="343" t="s">
        <v>210</v>
      </c>
      <c r="C5" s="343"/>
      <c r="D5" s="343"/>
      <c r="E5" s="343"/>
      <c r="F5" s="343"/>
      <c r="H5" s="237">
        <f>'Datos de entrada Difusión'!D11</f>
        <v>1560</v>
      </c>
      <c r="I5" s="233">
        <f>'Datos de entrada Difusión'!E11</f>
        <v>225</v>
      </c>
      <c r="J5" s="234">
        <f t="shared" si="0"/>
        <v>151.26779551739401</v>
      </c>
      <c r="K5" s="235">
        <f t="shared" si="1"/>
        <v>0.32769868658935997</v>
      </c>
    </row>
    <row r="6" spans="1:11" ht="13.2">
      <c r="A6" s="19"/>
      <c r="B6" s="19"/>
      <c r="C6" s="201"/>
      <c r="D6" s="201"/>
      <c r="E6" s="201"/>
      <c r="F6" s="201"/>
      <c r="H6" s="237">
        <f>'Datos de entrada Difusión'!D12</f>
        <v>1740</v>
      </c>
      <c r="I6" s="233">
        <f>'Datos de entrada Difusión'!E12</f>
        <v>140</v>
      </c>
      <c r="J6" s="234">
        <f t="shared" si="0"/>
        <v>135.48356957845758</v>
      </c>
      <c r="K6" s="235">
        <f t="shared" si="1"/>
        <v>3.2260217296731598E-2</v>
      </c>
    </row>
    <row r="7" spans="1:11" ht="13.2">
      <c r="A7" s="19"/>
      <c r="C7" s="231"/>
      <c r="D7" s="231"/>
      <c r="E7" s="231" t="s">
        <v>29</v>
      </c>
      <c r="F7" s="19"/>
      <c r="H7" s="237">
        <f>'Datos de entrada Difusión'!D13</f>
        <v>1980</v>
      </c>
      <c r="I7" s="233">
        <f>'Datos de entrada Difusión'!E13</f>
        <v>58</v>
      </c>
      <c r="J7" s="234">
        <f t="shared" si="0"/>
        <v>84.821039599430065</v>
      </c>
      <c r="K7" s="235">
        <f t="shared" si="1"/>
        <v>0.46243171723155285</v>
      </c>
    </row>
    <row r="8" spans="1:11" ht="13.2">
      <c r="B8" s="200"/>
      <c r="C8" s="200"/>
      <c r="D8" s="200"/>
      <c r="E8" s="200" t="s">
        <v>218</v>
      </c>
      <c r="F8" s="172">
        <f>'Datos de entrada Difusión'!G1</f>
        <v>1</v>
      </c>
      <c r="H8" s="237">
        <f>'Datos de entrada Difusión'!D14</f>
        <v>2280</v>
      </c>
      <c r="I8" s="233">
        <f>'Datos de entrada Difusión'!E14</f>
        <v>31</v>
      </c>
      <c r="J8" s="234">
        <f t="shared" si="0"/>
        <v>33.214294009800213</v>
      </c>
      <c r="K8" s="235">
        <f t="shared" si="1"/>
        <v>7.1428839025813318E-2</v>
      </c>
    </row>
    <row r="9" spans="1:11" ht="13.2">
      <c r="B9" s="19"/>
      <c r="C9" s="19"/>
      <c r="D9" s="19"/>
      <c r="E9" s="19"/>
      <c r="F9" s="19"/>
      <c r="H9" s="237">
        <f>'Datos de entrada Difusión'!D15</f>
        <v>2580</v>
      </c>
      <c r="I9" s="233">
        <f>'Datos de entrada Difusión'!E15</f>
        <v>10</v>
      </c>
      <c r="J9" s="234">
        <f t="shared" si="0"/>
        <v>9.9999995296130866</v>
      </c>
      <c r="K9" s="235">
        <f t="shared" si="1"/>
        <v>4.7038691342038422E-8</v>
      </c>
    </row>
    <row r="10" spans="1:11" ht="13.2">
      <c r="B10" s="200"/>
      <c r="C10" s="200"/>
      <c r="D10" s="200"/>
      <c r="E10" s="258" t="s">
        <v>260</v>
      </c>
      <c r="F10" s="172">
        <f>'Datos de entrada Difusión'!E7</f>
        <v>1175</v>
      </c>
      <c r="H10" s="237">
        <f>'Datos de entrada Difusión'!D16</f>
        <v>2820</v>
      </c>
      <c r="I10" s="233">
        <f>'Datos de entrada Difusión'!E16</f>
        <v>5</v>
      </c>
      <c r="J10" s="234">
        <f t="shared" si="0"/>
        <v>3.353337899940656</v>
      </c>
      <c r="K10" s="235">
        <f t="shared" si="1"/>
        <v>0.3293324200118688</v>
      </c>
    </row>
    <row r="11" spans="1:11" ht="13.2">
      <c r="B11" s="200"/>
      <c r="C11" s="200"/>
      <c r="D11" s="200"/>
      <c r="E11" s="200" t="s">
        <v>207</v>
      </c>
      <c r="F11" s="59">
        <f>'Datos de entrada Difusión'!G2</f>
        <v>0.53</v>
      </c>
      <c r="H11" s="237">
        <f>'Datos de entrada Difusión'!D17</f>
        <v>3180</v>
      </c>
      <c r="I11" s="233">
        <f>'Datos de entrada Difusión'!E17</f>
        <v>2.65</v>
      </c>
      <c r="J11" s="234">
        <f t="shared" si="0"/>
        <v>0.55632696834853146</v>
      </c>
      <c r="K11" s="235"/>
    </row>
    <row r="12" spans="1:11" ht="13.2">
      <c r="B12" s="200"/>
      <c r="C12" s="200"/>
      <c r="D12" s="200"/>
      <c r="E12" s="200" t="s">
        <v>219</v>
      </c>
      <c r="F12" s="59">
        <f>'Datos de entrada Difusión'!G3</f>
        <v>19.887</v>
      </c>
      <c r="H12" s="237">
        <f>'Datos de entrada Difusión'!D18</f>
        <v>4080</v>
      </c>
      <c r="I12" s="233">
        <f>'Datos de entrada Difusión'!E18</f>
        <v>0.92</v>
      </c>
      <c r="J12" s="234">
        <f t="shared" si="0"/>
        <v>3.7114276586073967E-3</v>
      </c>
      <c r="K12" s="235"/>
    </row>
    <row r="13" spans="1:11" ht="15.6">
      <c r="A13" s="19"/>
      <c r="B13" s="19"/>
      <c r="C13" s="19"/>
      <c r="D13" s="19"/>
      <c r="E13" s="200" t="s">
        <v>212</v>
      </c>
      <c r="F13" s="59">
        <v>19.642457275779662</v>
      </c>
      <c r="H13" s="237">
        <f>'Datos de entrada Difusión'!D19</f>
        <v>4980</v>
      </c>
      <c r="I13" s="233">
        <f>'Datos de entrada Difusión'!E19</f>
        <v>0.4</v>
      </c>
      <c r="J13" s="236">
        <f t="shared" si="0"/>
        <v>1.6339742340794796E-5</v>
      </c>
      <c r="K13" s="235"/>
    </row>
    <row r="14" spans="1:11" ht="13.2">
      <c r="A14" s="19"/>
      <c r="C14" s="200"/>
      <c r="D14" s="200"/>
      <c r="E14" s="200" t="s">
        <v>213</v>
      </c>
      <c r="F14" s="59">
        <f>'Datos de entrada Difusión'!D7</f>
        <v>0.73</v>
      </c>
      <c r="H14" s="237">
        <f>'Datos de entrada Difusión'!D20</f>
        <v>6180</v>
      </c>
      <c r="I14" s="233">
        <f>'Datos de entrada Difusión'!E20</f>
        <v>0.2</v>
      </c>
      <c r="J14" s="236">
        <f t="shared" si="0"/>
        <v>8.4956623226241263E-9</v>
      </c>
      <c r="K14" s="235"/>
    </row>
    <row r="15" spans="1:11" ht="13.2">
      <c r="A15" s="19"/>
      <c r="B15" s="200"/>
      <c r="C15" s="200"/>
      <c r="D15" s="200"/>
      <c r="E15" s="200"/>
      <c r="F15" s="59"/>
      <c r="H15" s="237">
        <f>'Datos de entrada Difusión'!D21</f>
        <v>7380</v>
      </c>
      <c r="I15" s="233">
        <f>'Datos de entrada Difusión'!E21</f>
        <v>0.2</v>
      </c>
      <c r="J15" s="236">
        <f t="shared" si="0"/>
        <v>3.6035367690661976E-12</v>
      </c>
      <c r="K15" s="235"/>
    </row>
    <row r="16" spans="1:11" ht="13.2">
      <c r="A16" s="19"/>
      <c r="B16" s="19"/>
      <c r="C16" s="200"/>
      <c r="D16" s="200"/>
      <c r="E16" s="229" t="s">
        <v>203</v>
      </c>
      <c r="F16" s="59"/>
      <c r="H16" s="237">
        <f>'Datos de entrada Difusión'!D22</f>
        <v>8580</v>
      </c>
      <c r="I16" s="233">
        <f>'Datos de entrada Difusión'!E22</f>
        <v>0.1</v>
      </c>
      <c r="J16" s="236">
        <f t="shared" si="0"/>
        <v>1.3611760665577949E-15</v>
      </c>
      <c r="K16" s="235"/>
    </row>
    <row r="17" spans="1:41" ht="15.6">
      <c r="A17" s="19"/>
      <c r="B17" s="200"/>
      <c r="C17" s="200"/>
      <c r="D17" s="200"/>
      <c r="E17" s="200" t="s">
        <v>214</v>
      </c>
      <c r="F17" s="59">
        <f>'Valores constantes Difusión'!D10</f>
        <v>9.8000000000000007</v>
      </c>
      <c r="H17" s="265"/>
      <c r="I17" s="299"/>
      <c r="J17" s="298" t="s">
        <v>293</v>
      </c>
      <c r="K17" s="264">
        <f>AVERAGE(K3:K16)</f>
        <v>0.1894479415055971</v>
      </c>
    </row>
    <row r="18" spans="1:41" ht="15.6">
      <c r="A18" s="19"/>
      <c r="B18" s="200"/>
      <c r="C18" s="200"/>
      <c r="D18" s="200"/>
      <c r="E18" s="200" t="s">
        <v>215</v>
      </c>
      <c r="F18" s="230">
        <f>'Valores constantes Difusión'!D11</f>
        <v>0</v>
      </c>
      <c r="H18" s="266"/>
      <c r="I18" s="267"/>
      <c r="J18" s="268"/>
      <c r="K18" s="269"/>
    </row>
    <row r="19" spans="1:41" ht="12.75" customHeight="1">
      <c r="A19" s="19"/>
      <c r="B19" s="200"/>
      <c r="C19" s="200"/>
      <c r="D19" s="200"/>
      <c r="E19" s="200"/>
      <c r="F19" s="59"/>
      <c r="G19" s="7"/>
      <c r="H19" s="223"/>
      <c r="I19" s="267"/>
      <c r="J19" s="268"/>
      <c r="K19" s="269"/>
    </row>
    <row r="20" spans="1:41" ht="12.75" customHeight="1">
      <c r="A20" s="19"/>
      <c r="B20" s="19"/>
      <c r="C20" s="200"/>
      <c r="D20" s="200"/>
      <c r="E20" s="229" t="s">
        <v>205</v>
      </c>
      <c r="F20" s="19"/>
      <c r="G20" s="224"/>
      <c r="H20" s="223"/>
      <c r="I20" s="267"/>
      <c r="J20" s="268"/>
      <c r="K20" s="269"/>
      <c r="L20" s="225"/>
      <c r="M20" s="225"/>
      <c r="N20" s="225"/>
      <c r="O20" s="225"/>
      <c r="P20" s="225"/>
      <c r="Q20" s="225"/>
      <c r="R20" s="225"/>
      <c r="S20" s="225"/>
      <c r="T20" s="225"/>
      <c r="U20" s="225"/>
      <c r="V20" s="225"/>
      <c r="W20" s="225"/>
      <c r="X20" s="225"/>
      <c r="Y20" s="225"/>
      <c r="Z20" s="225"/>
      <c r="AA20" s="225"/>
      <c r="AB20" s="225"/>
      <c r="AC20" s="225"/>
      <c r="AD20" s="225"/>
      <c r="AE20" s="225"/>
      <c r="AF20" s="225"/>
      <c r="AG20" s="225"/>
      <c r="AH20" s="225"/>
      <c r="AI20" s="225"/>
      <c r="AJ20" s="225"/>
      <c r="AK20" s="225"/>
      <c r="AL20" s="225"/>
      <c r="AM20" s="225"/>
      <c r="AN20" s="225"/>
      <c r="AO20" s="225"/>
    </row>
    <row r="21" spans="1:41" ht="15.6">
      <c r="A21" s="19"/>
      <c r="C21" s="200"/>
      <c r="D21" s="200"/>
      <c r="E21" s="200" t="s">
        <v>216</v>
      </c>
      <c r="F21" s="64">
        <f>'Cálculos variables Difusión'!C10</f>
        <v>0.26151523421992856</v>
      </c>
      <c r="G21" s="226"/>
      <c r="H21" s="266"/>
      <c r="I21" s="267"/>
      <c r="J21" s="268"/>
      <c r="K21" s="269"/>
      <c r="L21" s="225"/>
      <c r="M21" s="225"/>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5"/>
      <c r="AL21" s="225"/>
      <c r="AM21" s="225"/>
      <c r="AN21" s="225"/>
      <c r="AO21" s="225"/>
    </row>
    <row r="22" spans="1:41" ht="13.8">
      <c r="A22" s="19"/>
      <c r="B22" s="200"/>
      <c r="C22" s="200"/>
      <c r="D22" s="200"/>
      <c r="E22" s="19"/>
      <c r="F22" s="59"/>
      <c r="G22" s="226"/>
      <c r="H22" s="223"/>
      <c r="I22" s="267"/>
      <c r="J22" s="268"/>
      <c r="K22" s="269"/>
      <c r="L22" s="225"/>
      <c r="M22" s="225"/>
      <c r="N22" s="225"/>
      <c r="O22" s="225"/>
      <c r="P22" s="225"/>
      <c r="Q22" s="225"/>
      <c r="R22" s="225"/>
      <c r="S22" s="75"/>
      <c r="T22" s="75"/>
      <c r="U22" s="75"/>
      <c r="V22" s="75"/>
      <c r="W22" s="75"/>
      <c r="X22" s="75"/>
      <c r="Y22" s="75"/>
      <c r="Z22" s="75"/>
      <c r="AA22" s="75"/>
      <c r="AB22" s="75"/>
      <c r="AC22" s="75"/>
      <c r="AD22" s="75"/>
      <c r="AE22" s="75"/>
      <c r="AF22" s="75"/>
      <c r="AG22" s="75"/>
      <c r="AH22" s="75"/>
      <c r="AI22" s="75"/>
      <c r="AJ22" s="75"/>
      <c r="AK22" s="75"/>
      <c r="AL22" s="75"/>
      <c r="AM22" s="75"/>
      <c r="AN22" s="75"/>
      <c r="AO22" s="75"/>
    </row>
    <row r="23" spans="1:41" ht="13.8">
      <c r="A23" s="19"/>
      <c r="B23" s="19"/>
      <c r="C23" s="19"/>
      <c r="D23" s="19"/>
      <c r="E23" s="19"/>
      <c r="F23" s="19"/>
      <c r="G23" s="226"/>
      <c r="H23" s="223"/>
      <c r="I23" s="267"/>
      <c r="J23" s="268"/>
      <c r="K23" s="269"/>
      <c r="L23" s="225"/>
      <c r="M23" s="225"/>
      <c r="N23" s="225"/>
      <c r="O23" s="225"/>
      <c r="P23" s="225"/>
      <c r="Q23" s="225"/>
      <c r="R23" s="225"/>
      <c r="S23" s="225"/>
      <c r="T23" s="225"/>
      <c r="U23" s="225"/>
      <c r="V23" s="225"/>
      <c r="W23" s="225"/>
      <c r="X23" s="225"/>
      <c r="Y23" s="225"/>
      <c r="Z23" s="225"/>
      <c r="AA23" s="225"/>
      <c r="AB23" s="225"/>
      <c r="AC23" s="225"/>
      <c r="AD23" s="225"/>
      <c r="AE23" s="225"/>
      <c r="AF23" s="225"/>
      <c r="AG23" s="225"/>
      <c r="AH23" s="225"/>
      <c r="AI23" s="225"/>
      <c r="AJ23" s="225"/>
      <c r="AK23" s="225"/>
      <c r="AL23" s="225"/>
      <c r="AM23" s="225"/>
      <c r="AN23" s="225"/>
      <c r="AO23" s="225"/>
    </row>
    <row r="24" spans="1:41" ht="13.8">
      <c r="A24" s="19"/>
      <c r="B24" s="19"/>
      <c r="C24" s="19"/>
      <c r="D24" s="19"/>
      <c r="E24" s="19"/>
      <c r="F24" s="19"/>
      <c r="G24" s="227"/>
      <c r="H24" s="266"/>
      <c r="I24" s="267"/>
      <c r="J24" s="268"/>
      <c r="K24" s="269"/>
      <c r="L24" s="225"/>
      <c r="M24" s="225"/>
      <c r="N24" s="225"/>
      <c r="O24" s="225"/>
      <c r="P24" s="225"/>
      <c r="Q24" s="225"/>
      <c r="R24" s="225"/>
      <c r="S24" s="225"/>
      <c r="T24" s="225"/>
      <c r="U24" s="225"/>
      <c r="V24" s="225"/>
      <c r="W24" s="225"/>
      <c r="X24" s="225"/>
      <c r="Y24" s="225"/>
      <c r="Z24" s="225"/>
      <c r="AA24" s="225"/>
      <c r="AB24" s="225"/>
      <c r="AC24" s="225"/>
      <c r="AD24" s="225"/>
      <c r="AE24" s="225"/>
      <c r="AF24" s="225"/>
      <c r="AG24" s="225"/>
      <c r="AH24" s="225"/>
      <c r="AI24" s="225"/>
      <c r="AJ24" s="225"/>
      <c r="AK24" s="225"/>
      <c r="AL24" s="225"/>
      <c r="AM24" s="225"/>
      <c r="AN24" s="225"/>
      <c r="AO24" s="225"/>
    </row>
    <row r="25" spans="1:41" ht="13.8">
      <c r="A25" s="19"/>
      <c r="B25" s="232" t="s">
        <v>206</v>
      </c>
      <c r="C25" s="19"/>
      <c r="D25" s="19"/>
      <c r="E25" s="19"/>
      <c r="F25" s="19"/>
      <c r="H25" s="223"/>
      <c r="I25" s="267"/>
      <c r="J25" s="268"/>
      <c r="K25" s="269"/>
    </row>
    <row r="26" spans="1:41" ht="13.8">
      <c r="H26" s="223"/>
      <c r="I26" s="267"/>
      <c r="J26" s="268"/>
      <c r="K26" s="269"/>
    </row>
    <row r="27" spans="1:41" ht="13.8">
      <c r="H27" s="266"/>
      <c r="I27" s="267"/>
      <c r="J27" s="268"/>
      <c r="K27" s="269"/>
    </row>
    <row r="28" spans="1:41" ht="13.8">
      <c r="H28" s="223"/>
      <c r="I28" s="267"/>
      <c r="J28" s="268"/>
      <c r="K28" s="269"/>
    </row>
    <row r="29" spans="1:41" ht="13.8">
      <c r="H29" s="223"/>
      <c r="I29" s="267"/>
      <c r="J29" s="268"/>
      <c r="K29" s="269"/>
    </row>
    <row r="30" spans="1:41" ht="13.8">
      <c r="H30" s="266"/>
      <c r="I30" s="267"/>
      <c r="J30" s="268"/>
      <c r="K30" s="269"/>
    </row>
    <row r="31" spans="1:41" ht="13.8">
      <c r="H31" s="223"/>
      <c r="I31" s="267"/>
      <c r="J31" s="268"/>
      <c r="K31" s="269"/>
    </row>
    <row r="32" spans="1:41" ht="13.8">
      <c r="D32" s="5"/>
      <c r="H32" s="223"/>
      <c r="I32" s="267"/>
      <c r="J32" s="268"/>
      <c r="K32" s="269"/>
    </row>
    <row r="33" spans="4:11" ht="13.8">
      <c r="D33" s="5"/>
      <c r="H33" s="266"/>
      <c r="I33" s="267"/>
      <c r="J33" s="268"/>
      <c r="K33" s="269"/>
    </row>
    <row r="34" spans="4:11" ht="13.8">
      <c r="D34" s="7"/>
      <c r="H34" s="223"/>
      <c r="I34" s="267"/>
      <c r="J34" s="268"/>
      <c r="K34" s="269"/>
    </row>
    <row r="35" spans="4:11" ht="13.8">
      <c r="H35" s="223"/>
      <c r="I35" s="267"/>
      <c r="J35" s="268"/>
      <c r="K35" s="269"/>
    </row>
    <row r="36" spans="4:11" ht="13.8">
      <c r="H36" s="266"/>
      <c r="I36" s="267"/>
      <c r="J36" s="268"/>
      <c r="K36" s="269"/>
    </row>
    <row r="37" spans="4:11" ht="13.8">
      <c r="H37" s="223"/>
      <c r="I37" s="223"/>
    </row>
  </sheetData>
  <mergeCells count="1">
    <mergeCell ref="B5:F5"/>
  </mergeCells>
  <printOptions horizontalCentered="1"/>
  <pageMargins left="0.19685039370078741" right="0.47244094488188981" top="0.6692913385826772" bottom="0.59055118110236227" header="0" footer="0"/>
  <pageSetup orientation="landscape" horizontalDpi="300" verticalDpi="300" r:id="rId1"/>
  <headerFooter>
    <oddHeader>&amp;L&amp;"Arial,Negrita"&amp;20&amp;KFF0000Caso A:&amp;"Arial,Normal"&amp;10&amp;K000000 &amp;14Fuente puntual de un contaminante conservativo&amp;R&amp;14Fecha de impresión: &amp;D</oddHeader>
    <oddFooter>&amp;L&amp;14&amp;Z&amp;F
Hoja: &amp;A&amp;R
&amp;14Datos y cálculos-resultados</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O37"/>
  <sheetViews>
    <sheetView showGridLines="0" showRowColHeaders="0" zoomScale="130" zoomScaleNormal="130" workbookViewId="0">
      <selection activeCell="H28" sqref="H28"/>
    </sheetView>
  </sheetViews>
  <sheetFormatPr baseColWidth="10" defaultColWidth="17.44140625" defaultRowHeight="10.199999999999999"/>
  <cols>
    <col min="1" max="1" width="21.33203125" style="4" customWidth="1"/>
    <col min="2" max="2" width="10.5546875" style="4" customWidth="1"/>
    <col min="3" max="3" width="10.88671875" style="4" customWidth="1"/>
    <col min="4" max="4" width="9.88671875" style="4" customWidth="1"/>
    <col min="5" max="5" width="12.33203125" style="4" customWidth="1"/>
    <col min="6" max="6" width="11.44140625" style="4" customWidth="1"/>
    <col min="7" max="7" width="3.6640625" style="4" customWidth="1"/>
    <col min="8" max="8" width="9.88671875" style="219" bestFit="1" customWidth="1"/>
    <col min="9" max="9" width="16.88671875" style="219" bestFit="1" customWidth="1"/>
    <col min="10" max="10" width="13.6640625" style="219" customWidth="1"/>
    <col min="11" max="11" width="11.5546875" style="219" bestFit="1" customWidth="1"/>
    <col min="12" max="41" width="17.5546875" style="219" customWidth="1"/>
    <col min="42" max="42" width="17.44140625" style="4" customWidth="1"/>
    <col min="43" max="16384" width="17.44140625" style="4"/>
  </cols>
  <sheetData>
    <row r="1" spans="1:11" ht="15.75" customHeight="1"/>
    <row r="2" spans="1:11" ht="35.25" customHeight="1">
      <c r="H2" s="228" t="s">
        <v>208</v>
      </c>
      <c r="I2" s="228" t="s">
        <v>209</v>
      </c>
      <c r="J2" s="228" t="s">
        <v>217</v>
      </c>
      <c r="K2" s="228" t="s">
        <v>204</v>
      </c>
    </row>
    <row r="3" spans="1:11" ht="13.8">
      <c r="H3" s="237">
        <f>'Datos de entrada Difusión'!F9</f>
        <v>3480</v>
      </c>
      <c r="I3" s="220">
        <f>'Datos de entrada Difusión'!G9</f>
        <v>19.5</v>
      </c>
      <c r="J3" s="221">
        <f t="shared" ref="J3:J18" si="0">1000000*($F$8/(($F$11*$F$12)*(4*PI()*$F$13*H3)^(1/2)))*EXP(-1*($F$10-$F$14*H3)^2/(4*$F$13*H3))</f>
        <v>56.337073942308699</v>
      </c>
      <c r="K3" s="222"/>
    </row>
    <row r="4" spans="1:11" ht="13.8">
      <c r="G4" s="199"/>
      <c r="H4" s="237">
        <f>'Datos de entrada Difusión'!F10</f>
        <v>3660</v>
      </c>
      <c r="I4" s="220">
        <f>'Datos de entrada Difusión'!G10</f>
        <v>47</v>
      </c>
      <c r="J4" s="221">
        <f t="shared" si="0"/>
        <v>69.182021436995413</v>
      </c>
      <c r="K4" s="222">
        <f t="shared" ref="K4:K15" si="1">ABS(J4-I4)/I4</f>
        <v>0.471957902914796</v>
      </c>
    </row>
    <row r="5" spans="1:11" ht="13.8">
      <c r="A5" s="19"/>
      <c r="B5" s="343" t="s">
        <v>210</v>
      </c>
      <c r="C5" s="343"/>
      <c r="D5" s="343"/>
      <c r="E5" s="343"/>
      <c r="F5" s="343"/>
      <c r="H5" s="237">
        <f>'Datos de entrada Difusión'!F11</f>
        <v>3780</v>
      </c>
      <c r="I5" s="220">
        <f>'Datos de entrada Difusión'!G11</f>
        <v>77</v>
      </c>
      <c r="J5" s="221">
        <f t="shared" si="0"/>
        <v>75.164924937250149</v>
      </c>
      <c r="K5" s="222">
        <f t="shared" si="1"/>
        <v>2.3832143672075992E-2</v>
      </c>
    </row>
    <row r="6" spans="1:11" ht="13.8">
      <c r="A6" s="19"/>
      <c r="B6" s="19"/>
      <c r="C6" s="201"/>
      <c r="D6" s="201"/>
      <c r="E6" s="201"/>
      <c r="F6" s="201"/>
      <c r="H6" s="237">
        <f>'Datos de entrada Difusión'!F12</f>
        <v>3900</v>
      </c>
      <c r="I6" s="220">
        <f>'Datos de entrada Difusión'!G12</f>
        <v>96</v>
      </c>
      <c r="J6" s="221">
        <f t="shared" si="0"/>
        <v>78.579631880591919</v>
      </c>
      <c r="K6" s="222">
        <f t="shared" si="1"/>
        <v>0.18146216791050085</v>
      </c>
    </row>
    <row r="7" spans="1:11" ht="13.8">
      <c r="A7" s="19"/>
      <c r="C7" s="231"/>
      <c r="D7" s="231"/>
      <c r="E7" s="231" t="s">
        <v>29</v>
      </c>
      <c r="F7" s="19"/>
      <c r="H7" s="237">
        <f>'Datos de entrada Difusión'!F13</f>
        <v>4020</v>
      </c>
      <c r="I7" s="220">
        <f>'Datos de entrada Difusión'!G13</f>
        <v>110</v>
      </c>
      <c r="J7" s="221">
        <f t="shared" si="0"/>
        <v>79.319839681376692</v>
      </c>
      <c r="K7" s="222">
        <f t="shared" si="1"/>
        <v>0.278910548351121</v>
      </c>
    </row>
    <row r="8" spans="1:11" ht="13.8">
      <c r="B8" s="200"/>
      <c r="C8" s="200"/>
      <c r="D8" s="200"/>
      <c r="E8" s="200" t="s">
        <v>218</v>
      </c>
      <c r="F8" s="172">
        <f>'Datos de entrada Difusión'!G1</f>
        <v>1</v>
      </c>
      <c r="H8" s="237">
        <f>'Datos de entrada Difusión'!F14</f>
        <v>4140</v>
      </c>
      <c r="I8" s="220">
        <f>'Datos de entrada Difusión'!G14</f>
        <v>110</v>
      </c>
      <c r="J8" s="221">
        <f t="shared" si="0"/>
        <v>77.546153004926438</v>
      </c>
      <c r="K8" s="222">
        <f t="shared" si="1"/>
        <v>0.29503497268248691</v>
      </c>
    </row>
    <row r="9" spans="1:11" ht="13.8">
      <c r="B9" s="19"/>
      <c r="C9" s="19"/>
      <c r="D9" s="19"/>
      <c r="E9" s="19"/>
      <c r="F9" s="19"/>
      <c r="H9" s="237">
        <f>'Datos de entrada Difusión'!F15</f>
        <v>4440</v>
      </c>
      <c r="I9" s="220">
        <f>'Datos de entrada Difusión'!G15</f>
        <v>88</v>
      </c>
      <c r="J9" s="221">
        <f t="shared" si="0"/>
        <v>64.810880300780823</v>
      </c>
      <c r="K9" s="222">
        <f t="shared" si="1"/>
        <v>0.26351272385476338</v>
      </c>
    </row>
    <row r="10" spans="1:11" ht="13.8">
      <c r="B10" s="200"/>
      <c r="C10" s="200"/>
      <c r="D10" s="200"/>
      <c r="E10" s="258" t="s">
        <v>259</v>
      </c>
      <c r="F10" s="172">
        <f>'Datos de entrada Difusión'!G7</f>
        <v>2875</v>
      </c>
      <c r="H10" s="237">
        <f>'Datos de entrada Difusión'!F16</f>
        <v>4740</v>
      </c>
      <c r="I10" s="220">
        <f>'Datos de entrada Difusión'!G16</f>
        <v>60</v>
      </c>
      <c r="J10" s="221">
        <f t="shared" si="0"/>
        <v>46.681063915668233</v>
      </c>
      <c r="K10" s="222">
        <f t="shared" si="1"/>
        <v>0.22198226807219612</v>
      </c>
    </row>
    <row r="11" spans="1:11" ht="13.8">
      <c r="B11" s="200"/>
      <c r="C11" s="200"/>
      <c r="D11" s="200"/>
      <c r="E11" s="200" t="s">
        <v>207</v>
      </c>
      <c r="F11" s="59">
        <f>'Datos de entrada Difusión'!G2</f>
        <v>0.53</v>
      </c>
      <c r="H11" s="237">
        <f>'Datos de entrada Difusión'!F17</f>
        <v>5040</v>
      </c>
      <c r="I11" s="220">
        <f>'Datos de entrada Difusión'!G17</f>
        <v>38</v>
      </c>
      <c r="J11" s="221">
        <f t="shared" si="0"/>
        <v>29.759725371920563</v>
      </c>
      <c r="K11" s="222">
        <f t="shared" si="1"/>
        <v>0.21684933231787992</v>
      </c>
    </row>
    <row r="12" spans="1:11" ht="13.8">
      <c r="B12" s="200"/>
      <c r="C12" s="200"/>
      <c r="D12" s="200"/>
      <c r="E12" s="200" t="s">
        <v>219</v>
      </c>
      <c r="F12" s="59">
        <f>'Datos de entrada Difusión'!G3</f>
        <v>19.887</v>
      </c>
      <c r="H12" s="237">
        <f>'Datos de entrada Difusión'!F18</f>
        <v>5640</v>
      </c>
      <c r="I12" s="220">
        <f>'Datos de entrada Difusión'!G18</f>
        <v>15</v>
      </c>
      <c r="J12" s="245">
        <f t="shared" si="0"/>
        <v>9.0697130428444233</v>
      </c>
      <c r="K12" s="222">
        <f t="shared" si="1"/>
        <v>0.39535246381037176</v>
      </c>
    </row>
    <row r="13" spans="1:11" ht="15.6">
      <c r="A13" s="19"/>
      <c r="B13" s="19"/>
      <c r="C13" s="19"/>
      <c r="D13" s="19"/>
      <c r="E13" s="200" t="s">
        <v>212</v>
      </c>
      <c r="F13" s="59">
        <v>28.267239319070079</v>
      </c>
      <c r="H13" s="237">
        <f>'Datos de entrada Difusión'!F19</f>
        <v>6540</v>
      </c>
      <c r="I13" s="220">
        <f>'Datos de entrada Difusión'!G19</f>
        <v>4.8</v>
      </c>
      <c r="J13" s="245">
        <f t="shared" si="0"/>
        <v>0.90673153276022633</v>
      </c>
      <c r="K13" s="222"/>
    </row>
    <row r="14" spans="1:11" ht="13.8">
      <c r="A14" s="19"/>
      <c r="C14" s="200"/>
      <c r="D14" s="200"/>
      <c r="E14" s="200" t="s">
        <v>213</v>
      </c>
      <c r="F14" s="59">
        <f>'Datos de entrada Difusión'!F7</f>
        <v>0.71</v>
      </c>
      <c r="H14" s="237">
        <f>'Datos de entrada Difusión'!F20</f>
        <v>7440</v>
      </c>
      <c r="I14" s="220">
        <f>'Datos de entrada Difusión'!G20</f>
        <v>2.2000000000000002</v>
      </c>
      <c r="J14" s="245">
        <f t="shared" si="0"/>
        <v>5.9443133979221192E-2</v>
      </c>
      <c r="K14" s="222"/>
    </row>
    <row r="15" spans="1:11" ht="13.8">
      <c r="A15" s="19"/>
      <c r="B15" s="200"/>
      <c r="C15" s="200"/>
      <c r="D15" s="200"/>
      <c r="E15" s="200"/>
      <c r="F15" s="59"/>
      <c r="H15" s="237">
        <f>'Datos de entrada Difusión'!F21</f>
        <v>6840</v>
      </c>
      <c r="I15" s="220">
        <f>'Datos de entrada Difusión'!G21</f>
        <v>0.38</v>
      </c>
      <c r="J15" s="245">
        <f t="shared" si="0"/>
        <v>0.37999995308275714</v>
      </c>
      <c r="K15" s="222">
        <f t="shared" si="1"/>
        <v>1.2346642860141649E-7</v>
      </c>
    </row>
    <row r="16" spans="1:11" ht="13.8">
      <c r="A16" s="19"/>
      <c r="B16" s="19"/>
      <c r="C16" s="200"/>
      <c r="D16" s="200"/>
      <c r="E16" s="229" t="s">
        <v>203</v>
      </c>
      <c r="F16" s="59"/>
      <c r="H16" s="237">
        <f>'Datos de entrada Difusión'!F22</f>
        <v>12360</v>
      </c>
      <c r="I16" s="220">
        <f>'Datos de entrada Difusión'!G22</f>
        <v>0.1</v>
      </c>
      <c r="J16" s="245">
        <f t="shared" si="0"/>
        <v>6.858187460392291E-10</v>
      </c>
      <c r="K16" s="222"/>
    </row>
    <row r="17" spans="1:41" ht="15.6">
      <c r="A17" s="19"/>
      <c r="B17" s="200"/>
      <c r="C17" s="200"/>
      <c r="D17" s="200"/>
      <c r="E17" s="200" t="s">
        <v>214</v>
      </c>
      <c r="F17" s="59">
        <f>'Valores constantes Difusión'!D10</f>
        <v>9.8000000000000007</v>
      </c>
      <c r="H17" s="237">
        <f>'Datos de entrada Difusión'!F23</f>
        <v>13560</v>
      </c>
      <c r="I17" s="220">
        <f>'Datos de entrada Difusión'!G23</f>
        <v>0.1</v>
      </c>
      <c r="J17" s="245">
        <f t="shared" si="0"/>
        <v>5.2471047204749864E-12</v>
      </c>
      <c r="K17" s="222"/>
    </row>
    <row r="18" spans="1:41" ht="15.6">
      <c r="A18" s="19"/>
      <c r="B18" s="200"/>
      <c r="C18" s="200"/>
      <c r="D18" s="200"/>
      <c r="E18" s="200" t="s">
        <v>215</v>
      </c>
      <c r="F18" s="230">
        <f>'Valores constantes Difusión'!D11</f>
        <v>0</v>
      </c>
      <c r="H18" s="237">
        <f>'Datos de entrada Difusión'!F24</f>
        <v>16560</v>
      </c>
      <c r="I18" s="220">
        <f>'Datos de entrada Difusión'!G24</f>
        <v>0.32</v>
      </c>
      <c r="J18" s="245">
        <f t="shared" si="0"/>
        <v>1.9587038609963019E-17</v>
      </c>
      <c r="K18" s="222"/>
    </row>
    <row r="19" spans="1:41" ht="12.75" customHeight="1">
      <c r="A19" s="19"/>
      <c r="B19" s="200"/>
      <c r="C19" s="200"/>
      <c r="D19" s="200"/>
      <c r="E19" s="200"/>
      <c r="F19" s="59"/>
      <c r="G19" s="7"/>
      <c r="H19" s="270"/>
      <c r="I19" s="299"/>
      <c r="J19" s="298" t="s">
        <v>293</v>
      </c>
      <c r="K19" s="264">
        <f>AVERAGE(K3:K18)</f>
        <v>0.23488946470526209</v>
      </c>
    </row>
    <row r="20" spans="1:41" ht="12.75" customHeight="1">
      <c r="A20" s="19"/>
      <c r="B20" s="19"/>
      <c r="C20" s="200"/>
      <c r="D20" s="200"/>
      <c r="E20" s="229" t="s">
        <v>205</v>
      </c>
      <c r="F20" s="19"/>
      <c r="G20" s="224"/>
      <c r="H20" s="266"/>
      <c r="I20" s="267"/>
      <c r="J20" s="268"/>
      <c r="K20" s="269"/>
      <c r="L20" s="225"/>
      <c r="M20" s="225"/>
      <c r="N20" s="225"/>
      <c r="O20" s="225"/>
      <c r="P20" s="225"/>
      <c r="Q20" s="225"/>
      <c r="R20" s="225"/>
      <c r="S20" s="225"/>
      <c r="T20" s="225"/>
      <c r="U20" s="225"/>
      <c r="V20" s="225"/>
      <c r="W20" s="225"/>
      <c r="X20" s="225"/>
      <c r="Y20" s="225"/>
      <c r="Z20" s="225"/>
      <c r="AA20" s="225"/>
      <c r="AB20" s="225"/>
      <c r="AC20" s="225"/>
      <c r="AD20" s="225"/>
      <c r="AE20" s="225"/>
      <c r="AF20" s="225"/>
      <c r="AG20" s="225"/>
      <c r="AH20" s="225"/>
      <c r="AI20" s="225"/>
      <c r="AJ20" s="225"/>
      <c r="AK20" s="225"/>
      <c r="AL20" s="225"/>
      <c r="AM20" s="225"/>
      <c r="AN20" s="225"/>
      <c r="AO20" s="225"/>
    </row>
    <row r="21" spans="1:41" ht="15.6">
      <c r="A21" s="19"/>
      <c r="C21" s="200"/>
      <c r="D21" s="200"/>
      <c r="E21" s="200" t="s">
        <v>216</v>
      </c>
      <c r="F21" s="64">
        <f>'Cálculos variables Difusión'!C10</f>
        <v>0.26151523421992856</v>
      </c>
      <c r="G21" s="226"/>
      <c r="H21" s="266"/>
      <c r="I21" s="267"/>
      <c r="J21" s="268"/>
      <c r="K21" s="269"/>
      <c r="L21" s="225"/>
      <c r="M21" s="225"/>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5"/>
      <c r="AL21" s="225"/>
      <c r="AM21" s="225"/>
      <c r="AN21" s="225"/>
      <c r="AO21" s="225"/>
    </row>
    <row r="22" spans="1:41" ht="13.8">
      <c r="A22" s="19"/>
      <c r="B22" s="200"/>
      <c r="C22" s="200"/>
      <c r="D22" s="200"/>
      <c r="E22" s="19"/>
      <c r="F22" s="59"/>
      <c r="G22" s="226"/>
      <c r="H22" s="266"/>
      <c r="I22" s="267"/>
      <c r="J22" s="268"/>
      <c r="K22" s="269"/>
      <c r="L22" s="225"/>
      <c r="M22" s="225"/>
      <c r="N22" s="225"/>
      <c r="O22" s="225"/>
      <c r="P22" s="225"/>
      <c r="Q22" s="225"/>
      <c r="R22" s="225"/>
      <c r="S22" s="75"/>
      <c r="T22" s="75"/>
      <c r="U22" s="75"/>
      <c r="V22" s="75"/>
      <c r="W22" s="75"/>
      <c r="X22" s="75"/>
      <c r="Y22" s="75"/>
      <c r="Z22" s="75"/>
      <c r="AA22" s="75"/>
      <c r="AB22" s="75"/>
      <c r="AC22" s="75"/>
      <c r="AD22" s="75"/>
      <c r="AE22" s="75"/>
      <c r="AF22" s="75"/>
      <c r="AG22" s="75"/>
      <c r="AH22" s="75"/>
      <c r="AI22" s="75"/>
      <c r="AJ22" s="75"/>
      <c r="AK22" s="75"/>
      <c r="AL22" s="75"/>
      <c r="AM22" s="75"/>
      <c r="AN22" s="75"/>
      <c r="AO22" s="75"/>
    </row>
    <row r="23" spans="1:41" ht="13.8">
      <c r="A23" s="19"/>
      <c r="B23" s="19"/>
      <c r="C23" s="19"/>
      <c r="D23" s="19"/>
      <c r="E23" s="19"/>
      <c r="F23" s="19"/>
      <c r="G23" s="226"/>
      <c r="H23" s="266"/>
      <c r="I23" s="267"/>
      <c r="J23" s="268"/>
      <c r="K23" s="269"/>
      <c r="L23" s="225"/>
      <c r="M23" s="225"/>
      <c r="N23" s="225"/>
      <c r="O23" s="225"/>
      <c r="P23" s="225"/>
      <c r="Q23" s="225"/>
      <c r="R23" s="225"/>
      <c r="S23" s="225"/>
      <c r="T23" s="225"/>
      <c r="U23" s="225"/>
      <c r="V23" s="225"/>
      <c r="W23" s="225"/>
      <c r="X23" s="225"/>
      <c r="Y23" s="225"/>
      <c r="Z23" s="225"/>
      <c r="AA23" s="225"/>
      <c r="AB23" s="225"/>
      <c r="AC23" s="225"/>
      <c r="AD23" s="225"/>
      <c r="AE23" s="225"/>
      <c r="AF23" s="225"/>
      <c r="AG23" s="225"/>
      <c r="AH23" s="225"/>
      <c r="AI23" s="225"/>
      <c r="AJ23" s="225"/>
      <c r="AK23" s="225"/>
      <c r="AL23" s="225"/>
      <c r="AM23" s="225"/>
      <c r="AN23" s="225"/>
      <c r="AO23" s="225"/>
    </row>
    <row r="24" spans="1:41" ht="13.8">
      <c r="A24" s="19"/>
      <c r="B24" s="19"/>
      <c r="C24" s="19"/>
      <c r="D24" s="19"/>
      <c r="E24" s="19"/>
      <c r="F24" s="19"/>
      <c r="G24" s="227"/>
      <c r="H24" s="266"/>
      <c r="I24" s="267"/>
      <c r="J24" s="268"/>
      <c r="K24" s="269"/>
      <c r="L24" s="225"/>
      <c r="M24" s="225"/>
      <c r="N24" s="225"/>
      <c r="O24" s="225"/>
      <c r="P24" s="225"/>
      <c r="Q24" s="225"/>
      <c r="R24" s="225"/>
      <c r="S24" s="225"/>
      <c r="T24" s="225"/>
      <c r="U24" s="225"/>
      <c r="V24" s="225"/>
      <c r="W24" s="225"/>
      <c r="X24" s="225"/>
      <c r="Y24" s="225"/>
      <c r="Z24" s="225"/>
      <c r="AA24" s="225"/>
      <c r="AB24" s="225"/>
      <c r="AC24" s="225"/>
      <c r="AD24" s="225"/>
      <c r="AE24" s="225"/>
      <c r="AF24" s="225"/>
      <c r="AG24" s="225"/>
      <c r="AH24" s="225"/>
      <c r="AI24" s="225"/>
      <c r="AJ24" s="225"/>
      <c r="AK24" s="225"/>
      <c r="AL24" s="225"/>
      <c r="AM24" s="225"/>
      <c r="AN24" s="225"/>
      <c r="AO24" s="225"/>
    </row>
    <row r="25" spans="1:41" ht="13.8">
      <c r="A25" s="19"/>
      <c r="B25" s="232" t="s">
        <v>206</v>
      </c>
      <c r="C25" s="19"/>
      <c r="D25" s="19"/>
      <c r="E25" s="19"/>
      <c r="F25" s="19"/>
      <c r="H25" s="266"/>
      <c r="I25" s="267"/>
      <c r="J25" s="268"/>
      <c r="K25" s="269"/>
    </row>
    <row r="26" spans="1:41" ht="13.8">
      <c r="H26" s="266"/>
      <c r="I26" s="267"/>
      <c r="J26" s="268"/>
      <c r="K26" s="269"/>
    </row>
    <row r="27" spans="1:41" ht="13.8">
      <c r="H27" s="266"/>
      <c r="I27" s="267"/>
      <c r="J27" s="268"/>
      <c r="K27" s="269"/>
    </row>
    <row r="28" spans="1:41" ht="13.8">
      <c r="H28" s="266"/>
      <c r="I28" s="267"/>
      <c r="J28" s="268"/>
      <c r="K28" s="269"/>
    </row>
    <row r="29" spans="1:41" ht="13.8">
      <c r="H29" s="266"/>
      <c r="I29" s="267"/>
      <c r="J29" s="268"/>
      <c r="K29" s="269"/>
    </row>
    <row r="30" spans="1:41" ht="13.8">
      <c r="H30" s="266"/>
      <c r="I30" s="267"/>
      <c r="J30" s="268"/>
      <c r="K30" s="269"/>
    </row>
    <row r="31" spans="1:41" ht="13.8">
      <c r="H31" s="266"/>
      <c r="I31" s="267"/>
      <c r="J31" s="268"/>
      <c r="K31" s="269"/>
    </row>
    <row r="32" spans="1:41" ht="13.8">
      <c r="H32" s="266"/>
      <c r="I32" s="267"/>
      <c r="J32" s="268"/>
      <c r="K32" s="269"/>
    </row>
    <row r="33" spans="8:11" ht="13.8">
      <c r="H33" s="266"/>
      <c r="I33" s="267"/>
      <c r="J33" s="268"/>
      <c r="K33" s="269"/>
    </row>
    <row r="34" spans="8:11" ht="13.8">
      <c r="H34" s="266"/>
      <c r="I34" s="267"/>
      <c r="J34" s="268"/>
      <c r="K34" s="269"/>
    </row>
    <row r="35" spans="8:11" ht="13.8">
      <c r="H35" s="266"/>
      <c r="I35" s="271"/>
      <c r="J35" s="268"/>
      <c r="K35" s="269"/>
    </row>
    <row r="36" spans="8:11" ht="13.8">
      <c r="H36" s="266"/>
      <c r="I36" s="267"/>
      <c r="J36" s="268"/>
      <c r="K36" s="269"/>
    </row>
    <row r="37" spans="8:11" ht="13.8">
      <c r="H37" s="223"/>
      <c r="I37" s="223"/>
    </row>
  </sheetData>
  <mergeCells count="1">
    <mergeCell ref="B5:F5"/>
  </mergeCells>
  <printOptions horizontalCentered="1"/>
  <pageMargins left="0.19685039370078741" right="0.47244094488188981" top="0.6692913385826772" bottom="0.59055118110236227" header="0" footer="0"/>
  <pageSetup orientation="landscape" horizontalDpi="300" verticalDpi="300" r:id="rId1"/>
  <headerFooter>
    <oddHeader>&amp;L&amp;"Arial,Negrita"&amp;20&amp;KFF0000Caso A:&amp;"Arial,Normal"&amp;10&amp;K000000 &amp;14Fuente puntual de un contaminante conservativo&amp;R&amp;14Fecha de impresión: &amp;D</oddHeader>
    <oddFooter>&amp;L&amp;14&amp;Z&amp;F
Hoja: &amp;A&amp;R
&amp;14Datos y cálculos-resultados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29</vt:i4>
      </vt:variant>
      <vt:variant>
        <vt:lpstr>Rangos con nombre</vt:lpstr>
      </vt:variant>
      <vt:variant>
        <vt:i4>22</vt:i4>
      </vt:variant>
    </vt:vector>
  </HeadingPairs>
  <TitlesOfParts>
    <vt:vector size="51" baseType="lpstr">
      <vt:lpstr>Índice</vt:lpstr>
      <vt:lpstr>Introducción</vt:lpstr>
      <vt:lpstr>Datos de entrada Difusión</vt:lpstr>
      <vt:lpstr>Valores constantes Difusión</vt:lpstr>
      <vt:lpstr>Cálculos variables Difusión</vt:lpstr>
      <vt:lpstr>Resumen gráficos Difusión</vt:lpstr>
      <vt:lpstr>Corrida Difusión Estación A</vt:lpstr>
      <vt:lpstr>Corrida Difusión Estación B</vt:lpstr>
      <vt:lpstr>Corrida Difusión Estación C</vt:lpstr>
      <vt:lpstr>Datos de entrada caso A</vt:lpstr>
      <vt:lpstr>Valores constantes caso A</vt:lpstr>
      <vt:lpstr>Cálculos variables caso A</vt:lpstr>
      <vt:lpstr>Resumen gráficos caso A</vt:lpstr>
      <vt:lpstr>Corrida caso A</vt:lpstr>
      <vt:lpstr>Gráfico Nº 4 C=F(X) caso A</vt:lpstr>
      <vt:lpstr>Gráfico Nº 5 C=F(Y) caso A</vt:lpstr>
      <vt:lpstr>Gráfico Nº 6 C=F(Z) Caso A</vt:lpstr>
      <vt:lpstr>Gráfico Nº 7 C=F(t) Caso A</vt:lpstr>
      <vt:lpstr>Gráfico Nº 8 3D caso A</vt:lpstr>
      <vt:lpstr>Datos de entrada caso B</vt:lpstr>
      <vt:lpstr>Valores constantes caso B</vt:lpstr>
      <vt:lpstr>Cálculos variables caso B</vt:lpstr>
      <vt:lpstr>Resumen gráficos caso B</vt:lpstr>
      <vt:lpstr>Corrida caso B</vt:lpstr>
      <vt:lpstr>Gráfico Nº 9 C=F(X) caso B</vt:lpstr>
      <vt:lpstr>Gráfico Nº 10 C=F(Y) caso B</vt:lpstr>
      <vt:lpstr>Gráfico Nº 11 C=F(Z) caso B</vt:lpstr>
      <vt:lpstr>Gráfico Nº 12 C=F(t) caso B</vt:lpstr>
      <vt:lpstr>Gráfico Nº 13 3D caso B</vt:lpstr>
      <vt:lpstr>'Cálculos variables caso A'!Área_de_impresión</vt:lpstr>
      <vt:lpstr>'Cálculos variables caso B'!Área_de_impresión</vt:lpstr>
      <vt:lpstr>'Cálculos variables Difusión'!Área_de_impresión</vt:lpstr>
      <vt:lpstr>'Corrida caso A'!Área_de_impresión</vt:lpstr>
      <vt:lpstr>'Corrida caso B'!Área_de_impresión</vt:lpstr>
      <vt:lpstr>'Datos de entrada caso A'!Área_de_impresión</vt:lpstr>
      <vt:lpstr>'Datos de entrada caso B'!Área_de_impresión</vt:lpstr>
      <vt:lpstr>'Gráfico Nº 10 C=F(Y) caso B'!Área_de_impresión</vt:lpstr>
      <vt:lpstr>'Gráfico Nº 11 C=F(Z) caso B'!Área_de_impresión</vt:lpstr>
      <vt:lpstr>'Gráfico Nº 12 C=F(t) caso B'!Área_de_impresión</vt:lpstr>
      <vt:lpstr>'Gráfico Nº 13 3D caso B'!Área_de_impresión</vt:lpstr>
      <vt:lpstr>'Gráfico Nº 4 C=F(X) caso A'!Área_de_impresión</vt:lpstr>
      <vt:lpstr>'Gráfico Nº 5 C=F(Y) caso A'!Área_de_impresión</vt:lpstr>
      <vt:lpstr>'Gráfico Nº 6 C=F(Z) Caso A'!Área_de_impresión</vt:lpstr>
      <vt:lpstr>'Gráfico Nº 7 C=F(t) Caso A'!Área_de_impresión</vt:lpstr>
      <vt:lpstr>'Gráfico Nº 8 3D caso A'!Área_de_impresión</vt:lpstr>
      <vt:lpstr>'Gráfico Nº 9 C=F(X) caso B'!Área_de_impresión</vt:lpstr>
      <vt:lpstr>Índice!Área_de_impresión</vt:lpstr>
      <vt:lpstr>Introducción!Área_de_impresión</vt:lpstr>
      <vt:lpstr>'Valores constantes caso A'!Área_de_impresión</vt:lpstr>
      <vt:lpstr>'Valores constantes caso B'!Área_de_impresión</vt:lpstr>
      <vt:lpstr>'Valores constantes Difusión'!Área_de_impresión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Tics02</cp:lastModifiedBy>
  <cp:lastPrinted>2011-02-10T05:54:43Z</cp:lastPrinted>
  <dcterms:created xsi:type="dcterms:W3CDTF">2004-11-13T07:56:11Z</dcterms:created>
  <dcterms:modified xsi:type="dcterms:W3CDTF">2019-06-07T13:31:43Z</dcterms:modified>
</cp:coreProperties>
</file>